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640" tabRatio="851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'ГПприл6-ГЗ'!$3:$4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'ГПприл6-ГЗ'!$A$1:$Q$95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N39" i="10"/>
  <c r="L39"/>
  <c r="K39"/>
  <c r="P39"/>
  <c r="Q39"/>
  <c r="O39"/>
  <c r="N45" l="1"/>
  <c r="L45"/>
  <c r="K45"/>
  <c r="P45" l="1"/>
  <c r="Q45"/>
  <c r="O45"/>
  <c r="F26"/>
  <c r="H26"/>
  <c r="I26"/>
  <c r="G26"/>
  <c r="Q46" l="1"/>
  <c r="U59"/>
  <c r="X61"/>
  <c r="M61"/>
  <c r="Q61" s="1"/>
  <c r="T59"/>
  <c r="W61" s="1"/>
  <c r="W90" s="1"/>
  <c r="L61"/>
  <c r="V90"/>
  <c r="M60"/>
  <c r="Q60"/>
  <c r="X89" s="1"/>
  <c r="L60"/>
  <c r="V89" s="1"/>
  <c r="U61"/>
  <c r="T61"/>
  <c r="S61"/>
  <c r="F61"/>
  <c r="E61"/>
  <c r="D61"/>
  <c r="C61"/>
  <c r="B61"/>
  <c r="U60"/>
  <c r="T60"/>
  <c r="S60"/>
  <c r="F60"/>
  <c r="E60"/>
  <c r="D60"/>
  <c r="C60"/>
  <c r="B60"/>
  <c r="S59"/>
  <c r="S58" s="1"/>
  <c r="M55"/>
  <c r="Q55" s="1"/>
  <c r="L55"/>
  <c r="F55"/>
  <c r="M54"/>
  <c r="Q54" s="1"/>
  <c r="L54"/>
  <c r="T46"/>
  <c r="S46"/>
  <c r="R46"/>
  <c r="M41"/>
  <c r="Q41" s="1"/>
  <c r="M40"/>
  <c r="Q40" s="1"/>
  <c r="L41"/>
  <c r="E41"/>
  <c r="F41" s="1"/>
  <c r="D41"/>
  <c r="C41"/>
  <c r="L40"/>
  <c r="L46"/>
  <c r="C40"/>
  <c r="K46"/>
  <c r="R48" s="1"/>
  <c r="U23"/>
  <c r="T23"/>
  <c r="M23" s="1"/>
  <c r="Q23" s="1"/>
  <c r="S23"/>
  <c r="L23" s="1"/>
  <c r="C23"/>
  <c r="U22"/>
  <c r="T22"/>
  <c r="S22"/>
  <c r="M22"/>
  <c r="Q22" s="1"/>
  <c r="L22"/>
  <c r="C22"/>
  <c r="C16"/>
  <c r="B14"/>
  <c r="U12"/>
  <c r="T12"/>
  <c r="S12"/>
  <c r="M12"/>
  <c r="Q12" s="1"/>
  <c r="L12"/>
  <c r="J12"/>
  <c r="E12"/>
  <c r="F12" s="1"/>
  <c r="D12"/>
  <c r="C12"/>
  <c r="B12"/>
  <c r="U11"/>
  <c r="T11"/>
  <c r="S11"/>
  <c r="Q11"/>
  <c r="M11"/>
  <c r="L11"/>
  <c r="J11"/>
  <c r="F11"/>
  <c r="C11"/>
  <c r="B11"/>
  <c r="M46"/>
  <c r="W89"/>
  <c r="U58"/>
  <c r="T58" l="1"/>
  <c r="T48"/>
  <c r="S48"/>
  <c r="X90"/>
</calcChain>
</file>

<file path=xl/sharedStrings.xml><?xml version="1.0" encoding="utf-8"?>
<sst xmlns="http://schemas.openxmlformats.org/spreadsheetml/2006/main" count="122" uniqueCount="70">
  <si>
    <t>2013 год</t>
  </si>
  <si>
    <t>бибки</t>
  </si>
  <si>
    <t>автономные</t>
  </si>
  <si>
    <t>бюджетные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</si>
  <si>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</si>
  <si>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</si>
  <si>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</si>
  <si>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</si>
  <si>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</si>
  <si>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театры</t>
  </si>
  <si>
    <t>филармония</t>
  </si>
  <si>
    <t>ССУЗы</t>
  </si>
  <si>
    <t>отчет за 2012 год (ПЗ к отчету о бюджете)</t>
  </si>
  <si>
    <t>НФЗ по итогам корректировки 2013 года (1 поправка)</t>
  </si>
  <si>
    <t>ДК</t>
  </si>
  <si>
    <t>Наименование работы и ее содержание: Формирование, учет, сохранение фондов музеев</t>
  </si>
  <si>
    <t>Значение показателя объема услуги (работы)</t>
  </si>
  <si>
    <t>Наименование услуги (работы), показателя объема услуги (работы)</t>
  </si>
  <si>
    <t>Обеспечение деятельности (оказание услуг) подведомственных учреждений</t>
  </si>
  <si>
    <t>Подпрограмма 1. Сохранение культурного наследия</t>
  </si>
  <si>
    <t>2014 год</t>
  </si>
  <si>
    <t>2015 год</t>
  </si>
  <si>
    <t>2016 год</t>
  </si>
  <si>
    <t>Обеспечение деятельности подведомственных учреждений</t>
  </si>
  <si>
    <t>ДТиС</t>
  </si>
  <si>
    <t>Показатель объема услуги: количество мероприятий</t>
  </si>
  <si>
    <t>Показатель объема услуги: количество участников клубных формирований</t>
  </si>
  <si>
    <t xml:space="preserve">Показатель объема услуги: Количество учащихся
</t>
  </si>
  <si>
    <t>Наименование услуги и ее содержание: Организация и проведение культурно-массовых мероприятий</t>
  </si>
  <si>
    <t xml:space="preserve">Показатель объема работы: Формирование, учет, сохранение фондов музеев </t>
  </si>
  <si>
    <t>Показатель объема работы: . Количество участников клубных формирований</t>
  </si>
  <si>
    <t xml:space="preserve">Наименование работы и ее содержание: Проведение творческих конкурсов, фестивалей в рамках образовательной деятельности     </t>
  </si>
  <si>
    <t>Показатель объема работы: Количество проведенных конкурсов, фестивалей</t>
  </si>
  <si>
    <t xml:space="preserve">Прогноз сводных показателей муниципальных  заданий </t>
  </si>
  <si>
    <t>Подпрограмма 2. Искусство и народное творчество</t>
  </si>
  <si>
    <t>Подпрограмма 3. Обеспечение условий реализации программы</t>
  </si>
  <si>
    <t>Наименование работы и ее содержание :Организация деятельности клубных формирований, любительских объединений по различным направлениям</t>
  </si>
  <si>
    <t>Расходы местного бюджета на оказание (выполнеение) муниципальной услуги (работы),  руб.</t>
  </si>
  <si>
    <t>2017 год</t>
  </si>
  <si>
    <t>Количество экспозиций и выстовок</t>
  </si>
  <si>
    <t>Количество мероприятий</t>
  </si>
  <si>
    <t>Количество образовательных программ</t>
  </si>
  <si>
    <t>Показатель объема услуги: ед.</t>
  </si>
  <si>
    <t>Подпрограмма 1. Формирование фондов музея: поступление музейных предметов (ед.)</t>
  </si>
  <si>
    <t>Учет фондов музея: 1. Количество предметов основного фонда</t>
  </si>
  <si>
    <t xml:space="preserve">2. Количество музейных предметов научно-вспомогательного фонда </t>
  </si>
  <si>
    <t>2018 год</t>
  </si>
  <si>
    <t>2019 год</t>
  </si>
  <si>
    <t>2020 год</t>
  </si>
  <si>
    <t xml:space="preserve">Приложение № 3
к паспорту муниципальной программы г.Бородино
«Развитие культуры» </t>
  </si>
  <si>
    <t>Наименование услуги и ее содержание: Представление музейных предметов, музейных коллекций путем публичного показа,   воспроизведения в  печатных изданиях, на электронных и других видах носителей, в том  числе в виртуальном режиме; публичный показ музейных предметов, музейных коллекций</t>
  </si>
  <si>
    <t xml:space="preserve">Наименование услуги и ее содержание: Показ (организация показа) концертов и концертных программ (сборный концерт) 
(платная услуга).
</t>
  </si>
  <si>
    <t>Показатель объема услуги: число зрителей</t>
  </si>
  <si>
    <t xml:space="preserve">Наименование услуги и ее содержание: Показ (организация показа) концертов и концертных программ (концерт танцевально-хореографического коллектива)
(платная услуга).
</t>
  </si>
  <si>
    <t xml:space="preserve">Наименование услуги и ее содержание: Показ кинофильмов
(платная услуга).
</t>
  </si>
  <si>
    <t xml:space="preserve">Наименование услуги и ее содержание: Показ кинофильмов(платная услуга).
(платная услуга).
</t>
  </si>
  <si>
    <t>Наименование услуги и ее содержание: Предоставление дополнительного образования детей в области культуры; Реализация дополнительных предпрофессиональных программ в области искусств</t>
  </si>
  <si>
    <t>Наименование услуги и ее содержание: Организация деятельности клубных формирований декоративно – прикладного  и художественного творчества; Организация деятельности клубных формирований и формирований самодеятельного народного творчества</t>
  </si>
  <si>
    <t>Наименование работы и ее содержание :Создание концертов и концертных программ (сборный концерт).</t>
  </si>
  <si>
    <t>Показатель объема работы: . Количество концертов</t>
  </si>
  <si>
    <t>Наименование работы и ее содержание :Создание концертов и концертных программ (концерт танцевально-хореографического коллектива).</t>
  </si>
  <si>
    <t>Наименование работы и ее содержание :Организация деятельности клубных формирований и формирований самодеятельного народного творчества(бесплатно) (проведение занятий).</t>
  </si>
  <si>
    <t>Показатель объема работы: . Число участников</t>
  </si>
  <si>
    <t>Наименование работы и ее содержание :Организация и проведение культурно-массовых мероприятий (иные зрелищные мероприятия).</t>
  </si>
  <si>
    <t>Показатель объема работы: . Количество мероприятий</t>
  </si>
  <si>
    <t>Наименование работы и ее содержание :Организация и проведение культурно-массовых мероприятий (фестиваль, выставки, конкурс, смотр)</t>
  </si>
  <si>
    <t>Наименование работы и ее содержание :Организация и проведение культурно-массовых мероприятий (творческие встречи).</t>
  </si>
  <si>
    <t>Наименование работы и ее содержание :Организация и проведение культурно-массовых мероприятий (фестиваль, выставка, конкурс, смотр) (платно).</t>
  </si>
  <si>
    <t>Наименование работы и ее содержание :Организация и проведение культурно-массовых мероприятий (иные зрелищные мероприятия).(платно)</t>
  </si>
  <si>
    <t>Наименование работы и ее содержание :Организация деятельности клубных формирований и формирований самодеятельного народного творчества (проведение занятий).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</si>
</sst>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.0"/>
  </numFmts>
  <fonts count="15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112">
    <xf numFmtId="0" fontId="0" fillId="0" borderId="0" xfId="0"/>
    <xf numFmtId="0" fontId="6" fillId="0" borderId="0" xfId="1" applyFont="1" applyAlignment="1">
      <alignment wrapText="1"/>
    </xf>
    <xf numFmtId="0" fontId="6" fillId="0" borderId="0" xfId="1" applyFont="1" applyAlignment="1">
      <alignment vertical="top" wrapText="1"/>
    </xf>
    <xf numFmtId="0" fontId="6" fillId="0" borderId="1" xfId="1" applyFont="1" applyFill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165" fontId="6" fillId="0" borderId="1" xfId="1" applyNumberFormat="1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horizontal="right" vertical="top" wrapText="1"/>
    </xf>
    <xf numFmtId="165" fontId="6" fillId="0" borderId="0" xfId="1" applyNumberFormat="1" applyFont="1" applyAlignment="1">
      <alignment vertical="top" wrapText="1"/>
    </xf>
    <xf numFmtId="0" fontId="6" fillId="2" borderId="1" xfId="1" applyFont="1" applyFill="1" applyBorder="1" applyAlignment="1">
      <alignment horizontal="right" vertical="top" wrapText="1"/>
    </xf>
    <xf numFmtId="3" fontId="6" fillId="0" borderId="1" xfId="1" applyNumberFormat="1" applyFont="1" applyBorder="1" applyAlignment="1">
      <alignment vertical="top" wrapText="1"/>
    </xf>
    <xf numFmtId="164" fontId="6" fillId="0" borderId="1" xfId="1" applyNumberFormat="1" applyFont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164" fontId="6" fillId="0" borderId="0" xfId="1" applyNumberFormat="1" applyFont="1" applyAlignment="1">
      <alignment vertical="top" wrapText="1"/>
    </xf>
    <xf numFmtId="2" fontId="6" fillId="0" borderId="0" xfId="1" applyNumberFormat="1" applyFont="1" applyAlignment="1">
      <alignment vertical="top" wrapText="1"/>
    </xf>
    <xf numFmtId="3" fontId="6" fillId="0" borderId="1" xfId="1" applyNumberFormat="1" applyFont="1" applyFill="1" applyBorder="1" applyAlignment="1">
      <alignment vertical="top" wrapText="1"/>
    </xf>
    <xf numFmtId="0" fontId="6" fillId="0" borderId="0" xfId="1" applyFont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right" vertical="top" wrapText="1"/>
    </xf>
    <xf numFmtId="16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3" fillId="0" borderId="0" xfId="1" applyFont="1" applyFill="1" applyAlignment="1">
      <alignment wrapText="1"/>
    </xf>
    <xf numFmtId="0" fontId="3" fillId="0" borderId="1" xfId="1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 wrapText="1"/>
    </xf>
    <xf numFmtId="0" fontId="3" fillId="0" borderId="0" xfId="1" applyFont="1" applyFill="1" applyAlignment="1">
      <alignment vertical="top" wrapText="1"/>
    </xf>
    <xf numFmtId="0" fontId="6" fillId="3" borderId="0" xfId="1" applyFont="1" applyFill="1" applyAlignment="1">
      <alignment horizontal="center" vertical="top" wrapText="1"/>
    </xf>
    <xf numFmtId="0" fontId="6" fillId="3" borderId="0" xfId="1" applyFont="1" applyFill="1" applyAlignment="1">
      <alignment vertical="top" wrapText="1"/>
    </xf>
    <xf numFmtId="165" fontId="6" fillId="3" borderId="0" xfId="1" applyNumberFormat="1" applyFont="1" applyFill="1" applyAlignment="1">
      <alignment vertical="top" wrapText="1"/>
    </xf>
    <xf numFmtId="0" fontId="3" fillId="4" borderId="1" xfId="1" applyFont="1" applyFill="1" applyBorder="1" applyAlignment="1">
      <alignment vertical="top" wrapText="1"/>
    </xf>
    <xf numFmtId="0" fontId="6" fillId="4" borderId="1" xfId="1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6" fillId="4" borderId="1" xfId="1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right" vertical="top" wrapText="1"/>
    </xf>
    <xf numFmtId="0" fontId="6" fillId="4" borderId="1" xfId="1" applyFont="1" applyFill="1" applyBorder="1" applyAlignment="1">
      <alignment horizontal="right" vertical="top" wrapText="1"/>
    </xf>
    <xf numFmtId="0" fontId="10" fillId="4" borderId="1" xfId="1" applyFont="1" applyFill="1" applyBorder="1" applyAlignment="1">
      <alignment horizontal="justify" wrapText="1"/>
    </xf>
    <xf numFmtId="0" fontId="5" fillId="4" borderId="1" xfId="1" applyFont="1" applyFill="1" applyBorder="1" applyAlignment="1">
      <alignment horizontal="center" vertical="top" wrapText="1"/>
    </xf>
    <xf numFmtId="165" fontId="5" fillId="4" borderId="1" xfId="1" applyNumberFormat="1" applyFont="1" applyFill="1" applyBorder="1" applyAlignment="1">
      <alignment horizontal="right" vertical="top" wrapText="1"/>
    </xf>
    <xf numFmtId="0" fontId="8" fillId="4" borderId="1" xfId="1" applyFont="1" applyFill="1" applyBorder="1" applyAlignment="1">
      <alignment horizontal="center" vertical="top" wrapText="1"/>
    </xf>
    <xf numFmtId="3" fontId="6" fillId="4" borderId="1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3" fontId="6" fillId="4" borderId="1" xfId="1" applyNumberFormat="1" applyFont="1" applyFill="1" applyBorder="1" applyAlignment="1">
      <alignment vertical="top" wrapText="1"/>
    </xf>
    <xf numFmtId="164" fontId="6" fillId="4" borderId="1" xfId="1" applyNumberFormat="1" applyFont="1" applyFill="1" applyBorder="1" applyAlignment="1">
      <alignment vertical="top" wrapText="1"/>
    </xf>
    <xf numFmtId="0" fontId="6" fillId="4" borderId="1" xfId="1" applyFont="1" applyFill="1" applyBorder="1" applyAlignment="1">
      <alignment horizontal="center" vertical="top" wrapText="1"/>
    </xf>
    <xf numFmtId="165" fontId="6" fillId="4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vertical="top" wrapText="1"/>
    </xf>
    <xf numFmtId="0" fontId="6" fillId="4" borderId="1" xfId="1" applyFont="1" applyFill="1" applyBorder="1" applyAlignment="1">
      <alignment horizontal="right" vertical="center" wrapText="1"/>
    </xf>
    <xf numFmtId="0" fontId="6" fillId="4" borderId="3" xfId="1" applyFont="1" applyFill="1" applyBorder="1" applyAlignment="1">
      <alignment vertical="top" wrapText="1"/>
    </xf>
    <xf numFmtId="0" fontId="6" fillId="4" borderId="4" xfId="1" applyFont="1" applyFill="1" applyBorder="1" applyAlignment="1">
      <alignment vertical="top" wrapText="1"/>
    </xf>
    <xf numFmtId="0" fontId="6" fillId="4" borderId="5" xfId="1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165" fontId="6" fillId="4" borderId="3" xfId="1" applyNumberFormat="1" applyFont="1" applyFill="1" applyBorder="1" applyAlignment="1">
      <alignment horizontal="right" vertical="center" wrapText="1"/>
    </xf>
    <xf numFmtId="165" fontId="6" fillId="4" borderId="4" xfId="1" applyNumberFormat="1" applyFont="1" applyFill="1" applyBorder="1" applyAlignment="1">
      <alignment horizontal="right" vertical="center" wrapText="1"/>
    </xf>
    <xf numFmtId="165" fontId="6" fillId="4" borderId="5" xfId="1" applyNumberFormat="1" applyFont="1" applyFill="1" applyBorder="1" applyAlignment="1">
      <alignment horizontal="right" vertical="center" wrapText="1"/>
    </xf>
    <xf numFmtId="0" fontId="6" fillId="4" borderId="1" xfId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horizontal="center" vertical="top" wrapText="1"/>
    </xf>
    <xf numFmtId="0" fontId="7" fillId="4" borderId="1" xfId="1" applyFont="1" applyFill="1" applyBorder="1" applyAlignment="1">
      <alignment horizontal="left"/>
    </xf>
    <xf numFmtId="165" fontId="6" fillId="4" borderId="3" xfId="1" applyNumberFormat="1" applyFont="1" applyFill="1" applyBorder="1" applyAlignment="1">
      <alignment horizontal="right" vertical="center" wrapText="1"/>
    </xf>
    <xf numFmtId="165" fontId="6" fillId="4" borderId="3" xfId="1" applyNumberFormat="1" applyFont="1" applyFill="1" applyBorder="1" applyAlignment="1">
      <alignment vertical="center" wrapText="1"/>
    </xf>
    <xf numFmtId="165" fontId="6" fillId="4" borderId="4" xfId="1" applyNumberFormat="1" applyFont="1" applyFill="1" applyBorder="1" applyAlignment="1">
      <alignment vertical="center" wrapText="1"/>
    </xf>
    <xf numFmtId="165" fontId="6" fillId="4" borderId="5" xfId="1" applyNumberFormat="1" applyFont="1" applyFill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4" borderId="1" xfId="1" applyFont="1" applyFill="1" applyBorder="1" applyAlignment="1">
      <alignment horizontal="left" wrapText="1"/>
    </xf>
    <xf numFmtId="0" fontId="6" fillId="0" borderId="0" xfId="1" applyFont="1" applyAlignment="1">
      <alignment horizontal="center" vertical="top" wrapText="1"/>
    </xf>
    <xf numFmtId="0" fontId="7" fillId="0" borderId="1" xfId="1" applyFont="1" applyBorder="1" applyAlignment="1">
      <alignment horizontal="left" wrapText="1"/>
    </xf>
    <xf numFmtId="0" fontId="7" fillId="0" borderId="1" xfId="1" applyFont="1" applyBorder="1" applyAlignment="1">
      <alignment horizontal="left"/>
    </xf>
    <xf numFmtId="0" fontId="6" fillId="4" borderId="1" xfId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6" fillId="0" borderId="0" xfId="3" applyFont="1" applyFill="1" applyAlignment="1">
      <alignment horizontal="left" vertical="top" wrapText="1"/>
    </xf>
    <xf numFmtId="165" fontId="6" fillId="4" borderId="4" xfId="1" applyNumberFormat="1" applyFont="1" applyFill="1" applyBorder="1" applyAlignment="1">
      <alignment horizontal="right" vertical="center" wrapText="1"/>
    </xf>
    <xf numFmtId="165" fontId="6" fillId="4" borderId="5" xfId="1" applyNumberFormat="1" applyFont="1" applyFill="1" applyBorder="1" applyAlignment="1">
      <alignment horizontal="right" vertical="center" wrapText="1"/>
    </xf>
    <xf numFmtId="0" fontId="6" fillId="0" borderId="6" xfId="1" applyFont="1" applyBorder="1" applyAlignment="1">
      <alignment vertical="top" wrapText="1"/>
    </xf>
    <xf numFmtId="0" fontId="6" fillId="0" borderId="7" xfId="1" applyFont="1" applyBorder="1" applyAlignment="1">
      <alignment vertical="top" wrapText="1"/>
    </xf>
    <xf numFmtId="0" fontId="6" fillId="0" borderId="2" xfId="1" applyFont="1" applyBorder="1" applyAlignment="1">
      <alignment vertical="top" wrapText="1"/>
    </xf>
    <xf numFmtId="0" fontId="6" fillId="4" borderId="3" xfId="1" applyFont="1" applyFill="1" applyBorder="1" applyAlignment="1">
      <alignment vertical="top" wrapText="1"/>
    </xf>
    <xf numFmtId="0" fontId="6" fillId="4" borderId="4" xfId="1" applyFont="1" applyFill="1" applyBorder="1" applyAlignment="1">
      <alignment vertical="top" wrapText="1"/>
    </xf>
    <xf numFmtId="0" fontId="6" fillId="4" borderId="5" xfId="1" applyFont="1" applyFill="1" applyBorder="1" applyAlignment="1">
      <alignment vertical="top" wrapText="1"/>
    </xf>
    <xf numFmtId="0" fontId="6" fillId="4" borderId="6" xfId="1" applyFont="1" applyFill="1" applyBorder="1" applyAlignment="1">
      <alignment vertical="top" wrapText="1"/>
    </xf>
    <xf numFmtId="0" fontId="6" fillId="4" borderId="7" xfId="1" applyFont="1" applyFill="1" applyBorder="1" applyAlignment="1">
      <alignment vertical="top" wrapText="1"/>
    </xf>
    <xf numFmtId="0" fontId="6" fillId="4" borderId="2" xfId="1" applyFont="1" applyFill="1" applyBorder="1" applyAlignment="1">
      <alignment vertical="top" wrapText="1"/>
    </xf>
    <xf numFmtId="0" fontId="6" fillId="4" borderId="6" xfId="1" applyFont="1" applyFill="1" applyBorder="1" applyAlignment="1">
      <alignment horizontal="center" vertical="top" wrapText="1"/>
    </xf>
    <xf numFmtId="0" fontId="6" fillId="4" borderId="7" xfId="1" applyFont="1" applyFill="1" applyBorder="1" applyAlignment="1">
      <alignment horizontal="center" vertical="top" wrapText="1"/>
    </xf>
    <xf numFmtId="0" fontId="6" fillId="4" borderId="2" xfId="1" applyFont="1" applyFill="1" applyBorder="1" applyAlignment="1">
      <alignment horizontal="center" vertical="top" wrapText="1"/>
    </xf>
    <xf numFmtId="0" fontId="6" fillId="0" borderId="0" xfId="1" applyFont="1" applyFill="1" applyAlignment="1">
      <alignment vertical="top" wrapText="1"/>
    </xf>
    <xf numFmtId="4" fontId="11" fillId="4" borderId="3" xfId="0" applyNumberFormat="1" applyFont="1" applyFill="1" applyBorder="1" applyAlignment="1">
      <alignment horizontal="center" vertical="center"/>
    </xf>
    <xf numFmtId="4" fontId="12" fillId="4" borderId="3" xfId="1" applyNumberFormat="1" applyFont="1" applyFill="1" applyBorder="1" applyAlignment="1">
      <alignment horizontal="right" vertical="center" wrapText="1"/>
    </xf>
    <xf numFmtId="4" fontId="12" fillId="4" borderId="3" xfId="1" applyNumberFormat="1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2" fillId="4" borderId="3" xfId="1" applyNumberFormat="1" applyFont="1" applyFill="1" applyBorder="1" applyAlignment="1">
      <alignment vertical="center" wrapText="1"/>
    </xf>
    <xf numFmtId="4" fontId="11" fillId="4" borderId="4" xfId="0" applyNumberFormat="1" applyFont="1" applyFill="1" applyBorder="1" applyAlignment="1">
      <alignment horizontal="center" vertical="center"/>
    </xf>
    <xf numFmtId="4" fontId="11" fillId="0" borderId="4" xfId="0" applyNumberFormat="1" applyFont="1" applyBorder="1" applyAlignment="1">
      <alignment vertical="center" wrapText="1"/>
    </xf>
    <xf numFmtId="4" fontId="12" fillId="4" borderId="4" xfId="1" applyNumberFormat="1" applyFont="1" applyFill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2" fillId="4" borderId="4" xfId="1" applyNumberFormat="1" applyFont="1" applyFill="1" applyBorder="1" applyAlignment="1">
      <alignment vertical="center" wrapText="1"/>
    </xf>
    <xf numFmtId="4" fontId="11" fillId="4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vertical="center" wrapText="1"/>
    </xf>
    <xf numFmtId="4" fontId="12" fillId="4" borderId="5" xfId="1" applyNumberFormat="1" applyFont="1" applyFill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4" borderId="5" xfId="1" applyNumberFormat="1" applyFont="1" applyFill="1" applyBorder="1" applyAlignment="1">
      <alignment vertical="center" wrapText="1"/>
    </xf>
    <xf numFmtId="164" fontId="6" fillId="4" borderId="1" xfId="1" applyNumberFormat="1" applyFont="1" applyFill="1" applyBorder="1" applyAlignment="1">
      <alignment horizontal="center" vertical="top" wrapText="1"/>
    </xf>
    <xf numFmtId="0" fontId="13" fillId="4" borderId="6" xfId="1" applyFont="1" applyFill="1" applyBorder="1" applyAlignment="1">
      <alignment horizontal="left" vertical="top" wrapText="1"/>
    </xf>
    <xf numFmtId="0" fontId="13" fillId="4" borderId="7" xfId="1" applyFont="1" applyFill="1" applyBorder="1" applyAlignment="1">
      <alignment horizontal="left" vertical="top" wrapText="1"/>
    </xf>
    <xf numFmtId="0" fontId="13" fillId="4" borderId="2" xfId="1" applyFont="1" applyFill="1" applyBorder="1" applyAlignment="1">
      <alignment horizontal="left" vertical="top" wrapText="1"/>
    </xf>
    <xf numFmtId="0" fontId="13" fillId="4" borderId="1" xfId="1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top" wrapText="1"/>
    </xf>
    <xf numFmtId="2" fontId="3" fillId="4" borderId="1" xfId="1" applyNumberFormat="1" applyFont="1" applyFill="1" applyBorder="1" applyAlignment="1">
      <alignment horizontal="left" vertical="top" wrapText="1"/>
    </xf>
    <xf numFmtId="43" fontId="14" fillId="4" borderId="1" xfId="0" applyNumberFormat="1" applyFont="1" applyFill="1" applyBorder="1" applyAlignment="1">
      <alignment horizontal="right" vertical="top" wrapText="1"/>
    </xf>
    <xf numFmtId="43" fontId="14" fillId="4" borderId="1" xfId="0" applyNumberFormat="1" applyFont="1" applyFill="1" applyBorder="1" applyAlignment="1">
      <alignment horizontal="left" vertical="top" wrapText="1"/>
    </xf>
    <xf numFmtId="43" fontId="12" fillId="4" borderId="1" xfId="0" applyNumberFormat="1" applyFont="1" applyFill="1" applyBorder="1" applyAlignment="1">
      <alignment horizontal="right" vertical="top" wrapText="1"/>
    </xf>
    <xf numFmtId="43" fontId="11" fillId="4" borderId="1" xfId="0" applyNumberFormat="1" applyFont="1" applyFill="1" applyBorder="1" applyAlignment="1">
      <alignment horizontal="right" vertical="top" wrapText="1"/>
    </xf>
    <xf numFmtId="164" fontId="6" fillId="0" borderId="0" xfId="1" applyNumberFormat="1" applyFont="1" applyBorder="1" applyAlignment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1.2.%20&#1054;&#1058;&#1063;&#1045;&#1058;%20&#1052;&#1048;&#1053;&#1050;&#1059;&#1051;&#1068;&#1058;&#1059;&#1056;&#1067;%20&#1050;&#1056;&#1040;&#1071;%20&#1047;&#1040;%202012%20&#1043;&#1054;&#1044;/&#1054;&#1094;&#1077;&#1085;&#1082;&#1072;%20&#1074;&#1099;&#1087;&#1086;&#1083;&#1085;&#1077;&#1085;&#1080;&#1103;%20&#1075;&#1086;&#1089;&#1091;&#1076;&#1072;&#1088;&#1089;&#1090;&#1074;&#1077;&#1085;&#1085;&#1086;&#1075;&#1086;%20&#1079;&#1072;&#1076;&#1072;&#1085;&#1080;&#1103;%202012%20&#1075;&#1086;&#1076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/>
      <sheetData sheetId="1" refreshError="1"/>
      <sheetData sheetId="2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  <row r="47">
          <cell r="E47">
            <v>64649.000000000007</v>
          </cell>
          <cell r="F47">
            <v>79418.699999999983</v>
          </cell>
          <cell r="G47">
            <v>79418.699999999983</v>
          </cell>
          <cell r="T47">
            <v>-3217.2</v>
          </cell>
          <cell r="U47">
            <v>-3217.2</v>
          </cell>
          <cell r="V47">
            <v>-3217.2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ТЗУ"/>
      <sheetName val="Дома, Центры"/>
      <sheetName val="кинограф"/>
      <sheetName val="библиотеки"/>
      <sheetName val="музеи"/>
      <sheetName val="образование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135">
          <cell r="E135">
            <v>250970</v>
          </cell>
        </row>
      </sheetData>
      <sheetData sheetId="5"/>
      <sheetData sheetId="6"/>
      <sheetData sheetId="7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D12">
            <v>135452</v>
          </cell>
        </row>
        <row r="13">
          <cell r="D13">
            <v>136492</v>
          </cell>
        </row>
        <row r="14">
          <cell r="D14">
            <v>89389</v>
          </cell>
        </row>
        <row r="15">
          <cell r="D15">
            <v>66931</v>
          </cell>
        </row>
        <row r="16">
          <cell r="D16">
            <v>34280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/>
      <sheetData sheetId="7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/>
      <sheetData sheetId="1"/>
      <sheetData sheetId="2"/>
      <sheetData sheetId="3"/>
      <sheetData sheetId="4"/>
      <sheetData sheetId="5">
        <row r="42">
          <cell r="F42">
            <v>1518464.4185500001</v>
          </cell>
          <cell r="I42">
            <v>1442214.0064999999</v>
          </cell>
          <cell r="L42">
            <v>1466152.7714099998</v>
          </cell>
        </row>
      </sheetData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03"/>
  <sheetViews>
    <sheetView tabSelected="1" view="pageBreakPreview" zoomScale="70" zoomScaleNormal="85" zoomScaleSheetLayoutView="70" workbookViewId="0">
      <selection activeCell="A89" sqref="A89"/>
    </sheetView>
  </sheetViews>
  <sheetFormatPr defaultRowHeight="18.75" outlineLevelRow="1"/>
  <cols>
    <col min="1" max="1" width="46.140625" style="26" customWidth="1"/>
    <col min="2" max="9" width="11.140625" style="2" customWidth="1"/>
    <col min="10" max="10" width="15.7109375" style="2" customWidth="1"/>
    <col min="11" max="11" width="17.28515625" style="2" customWidth="1"/>
    <col min="12" max="12" width="17" style="2" customWidth="1"/>
    <col min="13" max="13" width="18.85546875" style="2" customWidth="1"/>
    <col min="14" max="14" width="17.7109375" style="2" customWidth="1"/>
    <col min="15" max="15" width="17.85546875" style="2" customWidth="1"/>
    <col min="16" max="16" width="20" style="2" customWidth="1"/>
    <col min="17" max="17" width="18.140625" style="2" customWidth="1"/>
    <col min="18" max="18" width="15.5703125" style="2" hidden="1" customWidth="1"/>
    <col min="19" max="19" width="17.5703125" style="2" hidden="1" customWidth="1"/>
    <col min="20" max="20" width="14.28515625" style="2" hidden="1" customWidth="1"/>
    <col min="21" max="21" width="13.140625" style="2" hidden="1" customWidth="1"/>
    <col min="22" max="22" width="10.140625" style="2" hidden="1" customWidth="1"/>
    <col min="23" max="23" width="11.28515625" style="2" hidden="1" customWidth="1"/>
    <col min="24" max="24" width="12.85546875" style="2" hidden="1" customWidth="1"/>
    <col min="25" max="25" width="10.140625" style="2" hidden="1" customWidth="1"/>
    <col min="26" max="29" width="0" style="2" hidden="1" customWidth="1"/>
    <col min="30" max="16384" width="9.140625" style="2"/>
  </cols>
  <sheetData>
    <row r="1" spans="1:21" s="1" customFormat="1" ht="62.25" customHeight="1">
      <c r="A1" s="21"/>
      <c r="F1" s="62" t="s">
        <v>49</v>
      </c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21" ht="24.75" customHeight="1">
      <c r="A2" s="64" t="s">
        <v>33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21" s="27" customFormat="1" ht="57" customHeight="1">
      <c r="A3" s="56" t="s">
        <v>17</v>
      </c>
      <c r="B3" s="81" t="s">
        <v>16</v>
      </c>
      <c r="C3" s="82"/>
      <c r="D3" s="82"/>
      <c r="E3" s="82"/>
      <c r="F3" s="82"/>
      <c r="G3" s="82"/>
      <c r="H3" s="82"/>
      <c r="I3" s="83"/>
      <c r="J3" s="67" t="s">
        <v>37</v>
      </c>
      <c r="K3" s="67"/>
      <c r="L3" s="67"/>
      <c r="M3" s="67"/>
      <c r="N3" s="67"/>
      <c r="O3" s="67"/>
      <c r="P3" s="67"/>
      <c r="Q3" s="67"/>
    </row>
    <row r="4" spans="1:21" s="28" customFormat="1" ht="30.75" customHeight="1">
      <c r="A4" s="56"/>
      <c r="B4" s="44" t="s">
        <v>0</v>
      </c>
      <c r="C4" s="44" t="s">
        <v>20</v>
      </c>
      <c r="D4" s="44" t="s">
        <v>21</v>
      </c>
      <c r="E4" s="44" t="s">
        <v>22</v>
      </c>
      <c r="F4" s="44" t="s">
        <v>38</v>
      </c>
      <c r="G4" s="55" t="s">
        <v>46</v>
      </c>
      <c r="H4" s="55" t="s">
        <v>47</v>
      </c>
      <c r="I4" s="55" t="s">
        <v>48</v>
      </c>
      <c r="J4" s="44" t="s">
        <v>0</v>
      </c>
      <c r="K4" s="44" t="s">
        <v>20</v>
      </c>
      <c r="L4" s="44" t="s">
        <v>21</v>
      </c>
      <c r="M4" s="44" t="s">
        <v>22</v>
      </c>
      <c r="N4" s="44" t="s">
        <v>38</v>
      </c>
      <c r="O4" s="55" t="s">
        <v>46</v>
      </c>
      <c r="P4" s="55" t="s">
        <v>47</v>
      </c>
      <c r="Q4" s="84" t="s">
        <v>48</v>
      </c>
    </row>
    <row r="5" spans="1:21" s="28" customFormat="1" ht="42.75" customHeight="1">
      <c r="A5" s="63" t="s">
        <v>50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21" s="28" customFormat="1">
      <c r="A6" s="57" t="s">
        <v>42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21" s="28" customFormat="1" ht="37.5">
      <c r="A7" s="30" t="s">
        <v>19</v>
      </c>
      <c r="B7" s="78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80"/>
    </row>
    <row r="8" spans="1:21" s="28" customFormat="1">
      <c r="A8" s="46" t="s">
        <v>39</v>
      </c>
      <c r="B8" s="35">
        <v>10</v>
      </c>
      <c r="C8" s="35">
        <v>10</v>
      </c>
      <c r="D8" s="35">
        <v>10</v>
      </c>
      <c r="E8" s="35">
        <v>10</v>
      </c>
      <c r="F8" s="35">
        <v>10</v>
      </c>
      <c r="G8" s="35">
        <v>10</v>
      </c>
      <c r="H8" s="35">
        <v>10</v>
      </c>
      <c r="I8" s="35">
        <v>10</v>
      </c>
      <c r="J8" s="85">
        <v>1594023</v>
      </c>
      <c r="K8" s="86">
        <v>2109495.15</v>
      </c>
      <c r="L8" s="86">
        <v>2167494.2299999995</v>
      </c>
      <c r="M8" s="86">
        <v>2282088.83</v>
      </c>
      <c r="N8" s="87">
        <v>2541158.4499999997</v>
      </c>
      <c r="O8" s="88">
        <v>2403412.81</v>
      </c>
      <c r="P8" s="88">
        <v>2403412.81</v>
      </c>
      <c r="Q8" s="89">
        <v>2403412.81</v>
      </c>
    </row>
    <row r="9" spans="1:21" s="28" customFormat="1">
      <c r="A9" s="46" t="s">
        <v>40</v>
      </c>
      <c r="B9" s="35">
        <v>6</v>
      </c>
      <c r="C9" s="35">
        <v>6</v>
      </c>
      <c r="D9" s="35">
        <v>6</v>
      </c>
      <c r="E9" s="35">
        <v>6</v>
      </c>
      <c r="F9" s="35">
        <v>6</v>
      </c>
      <c r="G9" s="35">
        <v>6</v>
      </c>
      <c r="H9" s="35">
        <v>6</v>
      </c>
      <c r="I9" s="35">
        <v>6</v>
      </c>
      <c r="J9" s="90"/>
      <c r="K9" s="91"/>
      <c r="L9" s="91"/>
      <c r="M9" s="91"/>
      <c r="N9" s="92"/>
      <c r="O9" s="93"/>
      <c r="P9" s="93"/>
      <c r="Q9" s="94"/>
    </row>
    <row r="10" spans="1:21" s="28" customFormat="1">
      <c r="A10" s="32" t="s">
        <v>41</v>
      </c>
      <c r="B10" s="47">
        <v>4</v>
      </c>
      <c r="C10" s="47">
        <v>4</v>
      </c>
      <c r="D10" s="47">
        <v>4</v>
      </c>
      <c r="E10" s="47">
        <v>4</v>
      </c>
      <c r="F10" s="47">
        <v>4</v>
      </c>
      <c r="G10" s="47">
        <v>4</v>
      </c>
      <c r="H10" s="47">
        <v>4</v>
      </c>
      <c r="I10" s="47">
        <v>4</v>
      </c>
      <c r="J10" s="95"/>
      <c r="K10" s="96"/>
      <c r="L10" s="96"/>
      <c r="M10" s="96"/>
      <c r="N10" s="97"/>
      <c r="O10" s="98"/>
      <c r="P10" s="98"/>
      <c r="Q10" s="99"/>
      <c r="R10" s="28" t="s">
        <v>1</v>
      </c>
    </row>
    <row r="11" spans="1:21" s="28" customFormat="1" hidden="1" outlineLevel="1">
      <c r="A11" s="30" t="s">
        <v>2</v>
      </c>
      <c r="B11" s="31">
        <f>306834</f>
        <v>306834</v>
      </c>
      <c r="C11" s="31">
        <f>311000</f>
        <v>311000</v>
      </c>
      <c r="D11" s="31">
        <v>311000</v>
      </c>
      <c r="E11" s="31">
        <v>311000</v>
      </c>
      <c r="F11" s="31">
        <f>E11</f>
        <v>311000</v>
      </c>
      <c r="G11" s="31"/>
      <c r="H11" s="31"/>
      <c r="I11" s="31"/>
      <c r="J11" s="31">
        <f>44336.6</f>
        <v>44336.6</v>
      </c>
      <c r="K11" s="34">
        <v>63645.2</v>
      </c>
      <c r="L11" s="35">
        <f>61280.2+9557</f>
        <v>70837.2</v>
      </c>
      <c r="M11" s="35">
        <f>62858.9+12321.2</f>
        <v>75180.100000000006</v>
      </c>
      <c r="N11" s="35"/>
      <c r="O11" s="35"/>
      <c r="P11" s="35"/>
      <c r="Q11" s="31">
        <f>62858.9+12321.2</f>
        <v>75180.100000000006</v>
      </c>
      <c r="S11" s="28" t="e">
        <f>10869.9+#REF!+S54</f>
        <v>#REF!</v>
      </c>
      <c r="T11" s="29" t="e">
        <f>13640.4+#REF!+T54</f>
        <v>#REF!</v>
      </c>
      <c r="U11" s="28" t="e">
        <f>13640.4+#REF!+U54</f>
        <v>#REF!</v>
      </c>
    </row>
    <row r="12" spans="1:21" s="28" customFormat="1" hidden="1" outlineLevel="1">
      <c r="A12" s="30" t="s">
        <v>3</v>
      </c>
      <c r="B12" s="31">
        <f>321437</f>
        <v>321437</v>
      </c>
      <c r="C12" s="31">
        <f>304828</f>
        <v>304828</v>
      </c>
      <c r="D12" s="31">
        <f>304830</f>
        <v>304830</v>
      </c>
      <c r="E12" s="31">
        <f>304830</f>
        <v>304830</v>
      </c>
      <c r="F12" s="31">
        <f>E12</f>
        <v>304830</v>
      </c>
      <c r="G12" s="31"/>
      <c r="H12" s="31"/>
      <c r="I12" s="31"/>
      <c r="J12" s="31">
        <f>44336.6+55573.2</f>
        <v>99909.799999999988</v>
      </c>
      <c r="K12" s="35">
        <v>45350.3</v>
      </c>
      <c r="L12" s="35">
        <f>48529.1+9667.8</f>
        <v>58196.899999999994</v>
      </c>
      <c r="M12" s="35">
        <f>49182+11977.2</f>
        <v>61159.199999999997</v>
      </c>
      <c r="N12" s="35"/>
      <c r="O12" s="35"/>
      <c r="P12" s="35"/>
      <c r="Q12" s="31">
        <f>M12</f>
        <v>61159.199999999997</v>
      </c>
      <c r="S12" s="28">
        <f>[13]индексация!E29+S55</f>
        <v>9667.8000000000011</v>
      </c>
      <c r="T12" s="28">
        <f>[13]индексация!F29+T55</f>
        <v>11977.2</v>
      </c>
      <c r="U12" s="28">
        <f>[13]индексация!G29+U55</f>
        <v>11977.2</v>
      </c>
    </row>
    <row r="13" spans="1:21" s="28" customFormat="1" ht="27.75" customHeight="1" collapsed="1">
      <c r="A13" s="63" t="s">
        <v>28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</row>
    <row r="14" spans="1:21" s="28" customFormat="1" ht="45.75" hidden="1" customHeight="1" outlineLevel="1">
      <c r="A14" s="36" t="s">
        <v>4</v>
      </c>
      <c r="B14" s="31">
        <f>[14]музеи!$E$135</f>
        <v>250970</v>
      </c>
      <c r="C14" s="31">
        <v>251000</v>
      </c>
      <c r="D14" s="37">
        <v>253.4</v>
      </c>
      <c r="E14" s="38">
        <v>258.5</v>
      </c>
      <c r="F14" s="38">
        <v>261.10000000000002</v>
      </c>
      <c r="G14" s="38"/>
      <c r="H14" s="38"/>
      <c r="I14" s="38"/>
      <c r="J14" s="31"/>
      <c r="K14" s="35"/>
      <c r="L14" s="35"/>
      <c r="M14" s="35"/>
      <c r="N14" s="35"/>
      <c r="O14" s="35"/>
      <c r="P14" s="35"/>
      <c r="Q14" s="31"/>
      <c r="S14" s="28">
        <v>-5688.2999999999993</v>
      </c>
      <c r="T14" s="28">
        <v>-6088.2999999999993</v>
      </c>
      <c r="U14" s="28">
        <v>-7684.9</v>
      </c>
    </row>
    <row r="15" spans="1:21" s="28" customFormat="1" ht="30.75" hidden="1" customHeight="1" outlineLevel="1">
      <c r="A15" s="36" t="s">
        <v>5</v>
      </c>
      <c r="B15" s="31">
        <v>21461</v>
      </c>
      <c r="C15" s="31">
        <v>16500</v>
      </c>
      <c r="D15" s="39">
        <v>21.7</v>
      </c>
      <c r="E15" s="38">
        <v>22.1</v>
      </c>
      <c r="F15" s="38">
        <v>22.3</v>
      </c>
      <c r="G15" s="38"/>
      <c r="H15" s="38"/>
      <c r="I15" s="38"/>
      <c r="J15" s="31"/>
      <c r="K15" s="35"/>
      <c r="L15" s="35"/>
      <c r="M15" s="35"/>
      <c r="N15" s="35"/>
      <c r="O15" s="35"/>
      <c r="P15" s="35"/>
      <c r="Q15" s="31"/>
    </row>
    <row r="16" spans="1:21" s="28" customFormat="1" ht="45" hidden="1" outlineLevel="1">
      <c r="A16" s="36" t="s">
        <v>6</v>
      </c>
      <c r="B16" s="31">
        <v>298000</v>
      </c>
      <c r="C16" s="31">
        <f>300000-17000</f>
        <v>283000</v>
      </c>
      <c r="D16" s="37">
        <v>302.94</v>
      </c>
      <c r="E16" s="38">
        <v>309</v>
      </c>
      <c r="F16" s="38">
        <v>312.10000000000002</v>
      </c>
      <c r="G16" s="38"/>
      <c r="H16" s="38"/>
      <c r="I16" s="38"/>
      <c r="J16" s="31"/>
      <c r="K16" s="35"/>
      <c r="L16" s="35"/>
      <c r="M16" s="35"/>
      <c r="N16" s="35"/>
      <c r="O16" s="35"/>
      <c r="P16" s="35"/>
      <c r="Q16" s="31"/>
    </row>
    <row r="17" spans="1:21" s="28" customFormat="1" ht="45" hidden="1" outlineLevel="1">
      <c r="A17" s="36" t="s">
        <v>7</v>
      </c>
      <c r="B17" s="31">
        <v>300100</v>
      </c>
      <c r="C17" s="31">
        <v>300200</v>
      </c>
      <c r="D17" s="37">
        <v>327.8</v>
      </c>
      <c r="E17" s="38">
        <v>334.4</v>
      </c>
      <c r="F17" s="38">
        <v>337.7</v>
      </c>
      <c r="G17" s="38"/>
      <c r="H17" s="38"/>
      <c r="I17" s="38"/>
      <c r="J17" s="31"/>
      <c r="K17" s="35"/>
      <c r="L17" s="35"/>
      <c r="M17" s="35"/>
      <c r="N17" s="35"/>
      <c r="O17" s="35"/>
      <c r="P17" s="35"/>
      <c r="Q17" s="31"/>
    </row>
    <row r="18" spans="1:21" s="28" customFormat="1" ht="45" hidden="1" outlineLevel="1">
      <c r="A18" s="36" t="s">
        <v>8</v>
      </c>
      <c r="B18" s="31">
        <v>22432</v>
      </c>
      <c r="C18" s="31">
        <v>21900</v>
      </c>
      <c r="D18" s="37">
        <v>22.4</v>
      </c>
      <c r="E18" s="38">
        <v>22.8</v>
      </c>
      <c r="F18" s="38">
        <v>23</v>
      </c>
      <c r="G18" s="38"/>
      <c r="H18" s="38"/>
      <c r="I18" s="38"/>
      <c r="J18" s="31"/>
      <c r="K18" s="35"/>
      <c r="L18" s="35"/>
      <c r="M18" s="35"/>
      <c r="N18" s="35"/>
      <c r="O18" s="35"/>
      <c r="P18" s="35"/>
      <c r="Q18" s="31"/>
    </row>
    <row r="19" spans="1:21" s="28" customFormat="1" ht="25.5" customHeight="1" collapsed="1">
      <c r="A19" s="57" t="s">
        <v>25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</row>
    <row r="20" spans="1:21" s="28" customFormat="1" ht="45" customHeight="1">
      <c r="A20" s="30" t="s">
        <v>34</v>
      </c>
      <c r="B20" s="78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80"/>
    </row>
    <row r="21" spans="1:21" s="28" customFormat="1" ht="39" customHeight="1">
      <c r="A21" s="32" t="s">
        <v>18</v>
      </c>
      <c r="B21" s="40">
        <v>10</v>
      </c>
      <c r="C21" s="40">
        <v>10</v>
      </c>
      <c r="D21" s="40">
        <v>10</v>
      </c>
      <c r="E21" s="40">
        <v>10</v>
      </c>
      <c r="F21" s="40">
        <v>10</v>
      </c>
      <c r="G21" s="40"/>
      <c r="H21" s="40"/>
      <c r="I21" s="40"/>
      <c r="J21" s="41">
        <v>11566447</v>
      </c>
      <c r="K21" s="41">
        <v>12672238</v>
      </c>
      <c r="L21" s="45">
        <v>12758045</v>
      </c>
      <c r="M21" s="41">
        <v>12758045</v>
      </c>
      <c r="N21" s="41"/>
      <c r="O21" s="41"/>
      <c r="P21" s="41"/>
      <c r="Q21" s="41"/>
    </row>
    <row r="22" spans="1:21" s="28" customFormat="1" hidden="1" outlineLevel="1">
      <c r="A22" s="30" t="s">
        <v>2</v>
      </c>
      <c r="B22" s="42">
        <v>499884</v>
      </c>
      <c r="C22" s="42">
        <f>'[15]прил. 1 2013-2015 (в прик.(уто)'!$D$12+'[15]прил. 1 2013-2015 (в прик.(уто)'!$D$13+'[15]прил. 1 2013-2015 (в прик.(уто)'!$D$14+'[15]прил. 1 2013-2015 (в прик.(уто)'!$D$15+'[15]прил. 1 2013-2015 (в прик.(уто)'!$D$16</f>
        <v>462544</v>
      </c>
      <c r="D22" s="42">
        <v>501470</v>
      </c>
      <c r="E22" s="42">
        <v>513413</v>
      </c>
      <c r="F22" s="42">
        <v>520713</v>
      </c>
      <c r="G22" s="42"/>
      <c r="H22" s="42"/>
      <c r="I22" s="42"/>
      <c r="J22" s="43">
        <v>359205.9</v>
      </c>
      <c r="K22" s="43">
        <v>404618.4</v>
      </c>
      <c r="L22" s="43">
        <f>376402.4+61431.8</f>
        <v>437834.2</v>
      </c>
      <c r="M22" s="43">
        <f>380458.8+76201.5</f>
        <v>456660.3</v>
      </c>
      <c r="N22" s="43"/>
      <c r="O22" s="43"/>
      <c r="P22" s="43"/>
      <c r="Q22" s="43">
        <f>M22</f>
        <v>456660.3</v>
      </c>
      <c r="R22" s="28" t="s">
        <v>9</v>
      </c>
      <c r="S22" s="28" t="e">
        <f>[13]индексация!E47+[13]индексация!T47+#REF!</f>
        <v>#REF!</v>
      </c>
      <c r="T22" s="28" t="e">
        <f>[13]индексация!F47+[13]индексация!U47+#REF!</f>
        <v>#REF!</v>
      </c>
      <c r="U22" s="28">
        <f>[13]индексация!G47+[13]индексация!V47-774.5</f>
        <v>75426.999999999985</v>
      </c>
    </row>
    <row r="23" spans="1:21" s="28" customFormat="1" hidden="1" outlineLevel="1">
      <c r="A23" s="30" t="s">
        <v>3</v>
      </c>
      <c r="B23" s="42">
        <v>265234</v>
      </c>
      <c r="C23" s="42">
        <f>'[15]прил. 1 2013-2015 (в прик.(уто)'!$D$17+'[15]прил. 1 2013-2015 (в прик.(уто)'!$D$18+'[15]прил. 1 2013-2015 (в прик.(уто)'!$D$19+'[15]прил. 1 2013-2015 (в прик.(уто)'!$D$20</f>
        <v>257761</v>
      </c>
      <c r="D23" s="42">
        <v>260200</v>
      </c>
      <c r="E23" s="42">
        <v>258361</v>
      </c>
      <c r="F23" s="42">
        <v>258811</v>
      </c>
      <c r="G23" s="42"/>
      <c r="H23" s="42"/>
      <c r="I23" s="42"/>
      <c r="J23" s="43">
        <v>123882.5</v>
      </c>
      <c r="K23" s="43">
        <v>160305.9</v>
      </c>
      <c r="L23" s="43" t="e">
        <f>122611.7+S23</f>
        <v>#REF!</v>
      </c>
      <c r="M23" s="43" t="e">
        <f>124013.8+T23</f>
        <v>#REF!</v>
      </c>
      <c r="N23" s="43"/>
      <c r="O23" s="43"/>
      <c r="P23" s="43"/>
      <c r="Q23" s="43" t="e">
        <f>M23</f>
        <v>#REF!</v>
      </c>
      <c r="R23" s="28" t="s">
        <v>9</v>
      </c>
      <c r="S23" s="28" t="e">
        <f>28882.8-1294.6-#REF!</f>
        <v>#REF!</v>
      </c>
      <c r="T23" s="28" t="e">
        <f>36249.7-1177.5-#REF!</f>
        <v>#REF!</v>
      </c>
      <c r="U23" s="28" t="e">
        <f>36249.7-1177.5-#REF!</f>
        <v>#REF!</v>
      </c>
    </row>
    <row r="24" spans="1:21" s="28" customFormat="1" outlineLevel="1">
      <c r="A24" s="101" t="s">
        <v>51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2"/>
      <c r="O24" s="102"/>
      <c r="P24" s="102"/>
      <c r="Q24" s="103"/>
    </row>
    <row r="25" spans="1:21" s="28" customFormat="1" outlineLevel="1">
      <c r="A25" s="101" t="s">
        <v>52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N25" s="102"/>
      <c r="O25" s="102"/>
      <c r="P25" s="102"/>
      <c r="Q25" s="103"/>
    </row>
    <row r="26" spans="1:21" s="28" customFormat="1" ht="56.25" outlineLevel="1">
      <c r="A26" s="105" t="s">
        <v>18</v>
      </c>
      <c r="B26" s="104"/>
      <c r="C26" s="104"/>
      <c r="D26" s="104"/>
      <c r="E26" s="104"/>
      <c r="F26" s="105">
        <f>365</f>
        <v>365</v>
      </c>
      <c r="G26" s="105">
        <f>360+400</f>
        <v>760</v>
      </c>
      <c r="H26" s="105">
        <f t="shared" ref="H26:I26" si="0">360+400</f>
        <v>760</v>
      </c>
      <c r="I26" s="105">
        <f t="shared" si="0"/>
        <v>760</v>
      </c>
      <c r="J26" s="104"/>
      <c r="K26" s="104"/>
      <c r="L26" s="104"/>
      <c r="M26" s="104"/>
      <c r="N26" s="106">
        <v>822380</v>
      </c>
      <c r="O26" s="106">
        <v>822380</v>
      </c>
      <c r="P26" s="106">
        <v>822380</v>
      </c>
      <c r="Q26" s="106">
        <v>822380</v>
      </c>
    </row>
    <row r="27" spans="1:21" s="28" customFormat="1" outlineLevel="1">
      <c r="A27" s="101" t="s">
        <v>53</v>
      </c>
      <c r="B27" s="102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102"/>
      <c r="P27" s="102"/>
      <c r="Q27" s="103"/>
    </row>
    <row r="28" spans="1:21" s="28" customFormat="1" outlineLevel="1">
      <c r="A28" s="101" t="s">
        <v>52</v>
      </c>
      <c r="B28" s="102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O28" s="102"/>
      <c r="P28" s="102"/>
      <c r="Q28" s="103"/>
    </row>
    <row r="29" spans="1:21" s="28" customFormat="1" ht="43.5" customHeight="1" outlineLevel="1">
      <c r="A29" s="105" t="s">
        <v>18</v>
      </c>
      <c r="B29" s="104"/>
      <c r="C29" s="104"/>
      <c r="D29" s="104"/>
      <c r="E29" s="104"/>
      <c r="F29" s="105">
        <v>470</v>
      </c>
      <c r="G29" s="105">
        <v>400</v>
      </c>
      <c r="H29" s="105">
        <v>400</v>
      </c>
      <c r="I29" s="105">
        <v>400</v>
      </c>
      <c r="J29" s="104"/>
      <c r="K29" s="104"/>
      <c r="L29" s="104"/>
      <c r="M29" s="104"/>
      <c r="N29" s="106">
        <v>819740</v>
      </c>
      <c r="O29" s="106">
        <v>819740</v>
      </c>
      <c r="P29" s="106">
        <v>819740</v>
      </c>
      <c r="Q29" s="106">
        <v>819740</v>
      </c>
    </row>
    <row r="30" spans="1:21" s="28" customFormat="1" outlineLevel="1">
      <c r="A30" s="101" t="s">
        <v>54</v>
      </c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102"/>
      <c r="Q30" s="103"/>
    </row>
    <row r="31" spans="1:21" s="28" customFormat="1" outlineLevel="1">
      <c r="A31" s="101" t="s">
        <v>52</v>
      </c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O31" s="102"/>
      <c r="P31" s="102"/>
      <c r="Q31" s="103"/>
    </row>
    <row r="32" spans="1:21" s="28" customFormat="1" ht="56.25" outlineLevel="1">
      <c r="A32" s="105" t="s">
        <v>18</v>
      </c>
      <c r="B32" s="104"/>
      <c r="C32" s="104"/>
      <c r="D32" s="104"/>
      <c r="E32" s="104"/>
      <c r="F32" s="105">
        <v>11600</v>
      </c>
      <c r="G32" s="105">
        <v>11600</v>
      </c>
      <c r="H32" s="105">
        <v>11600</v>
      </c>
      <c r="I32" s="105">
        <v>11600</v>
      </c>
      <c r="J32" s="104"/>
      <c r="K32" s="104"/>
      <c r="L32" s="104"/>
      <c r="M32" s="104"/>
      <c r="N32" s="106">
        <v>874250</v>
      </c>
      <c r="O32" s="106">
        <v>874250</v>
      </c>
      <c r="P32" s="106">
        <v>874250</v>
      </c>
      <c r="Q32" s="106">
        <v>874250</v>
      </c>
    </row>
    <row r="33" spans="1:24" s="28" customFormat="1" outlineLevel="1">
      <c r="A33" s="101" t="s">
        <v>55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  <c r="O33" s="102"/>
      <c r="P33" s="102"/>
      <c r="Q33" s="103"/>
    </row>
    <row r="34" spans="1:24" s="28" customFormat="1" outlineLevel="1">
      <c r="A34" s="101" t="s">
        <v>52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  <c r="O34" s="102"/>
      <c r="P34" s="102"/>
      <c r="Q34" s="103"/>
    </row>
    <row r="35" spans="1:24" s="28" customFormat="1" ht="56.25" outlineLevel="1">
      <c r="A35" s="105" t="s">
        <v>18</v>
      </c>
      <c r="B35" s="104"/>
      <c r="C35" s="104"/>
      <c r="D35" s="104"/>
      <c r="E35" s="104"/>
      <c r="F35" s="105">
        <v>1740</v>
      </c>
      <c r="G35" s="105">
        <v>1740</v>
      </c>
      <c r="H35" s="105">
        <v>1740</v>
      </c>
      <c r="I35" s="105">
        <v>1740</v>
      </c>
      <c r="J35" s="104"/>
      <c r="K35" s="104"/>
      <c r="L35" s="104"/>
      <c r="M35" s="104"/>
      <c r="N35" s="106">
        <v>1914160</v>
      </c>
      <c r="O35" s="106">
        <v>1914160</v>
      </c>
      <c r="P35" s="106">
        <v>1914160</v>
      </c>
      <c r="Q35" s="106">
        <v>1914160</v>
      </c>
    </row>
    <row r="36" spans="1:24" s="28" customFormat="1">
      <c r="A36" s="57" t="s">
        <v>57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</row>
    <row r="37" spans="1:24" s="28" customFormat="1">
      <c r="A37" s="57" t="s">
        <v>26</v>
      </c>
      <c r="B37" s="57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</row>
    <row r="38" spans="1:24" s="28" customFormat="1" ht="37.5">
      <c r="A38" s="30" t="s">
        <v>34</v>
      </c>
      <c r="B38" s="78"/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80"/>
    </row>
    <row r="39" spans="1:24" s="28" customFormat="1" ht="39" customHeight="1">
      <c r="A39" s="32" t="s">
        <v>18</v>
      </c>
      <c r="B39" s="40">
        <v>144</v>
      </c>
      <c r="C39" s="40">
        <v>144</v>
      </c>
      <c r="D39" s="40">
        <v>144</v>
      </c>
      <c r="E39" s="40">
        <v>144</v>
      </c>
      <c r="F39" s="40">
        <v>144</v>
      </c>
      <c r="G39" s="40">
        <v>144</v>
      </c>
      <c r="H39" s="40">
        <v>144</v>
      </c>
      <c r="I39" s="40">
        <v>144</v>
      </c>
      <c r="J39" s="100">
        <v>4456582</v>
      </c>
      <c r="K39" s="110">
        <f>4533475.22-81949.75+58744+44160.6+36969.65+373.44</f>
        <v>4591773.16</v>
      </c>
      <c r="L39" s="109">
        <f>4741057.86-49476.6-3607.73-272.19-51942.99-30</f>
        <v>4635728.3499999996</v>
      </c>
      <c r="M39" s="110">
        <v>4787389.63</v>
      </c>
      <c r="N39" s="109">
        <f>4801089.71-116312.86</f>
        <v>4684776.8499999996</v>
      </c>
      <c r="O39" s="110">
        <f>4358118.94</f>
        <v>4358118.9400000004</v>
      </c>
      <c r="P39" s="110">
        <f t="shared" ref="P39:Q39" si="1">4358118.94</f>
        <v>4358118.9400000004</v>
      </c>
      <c r="Q39" s="110">
        <f t="shared" si="1"/>
        <v>4358118.9400000004</v>
      </c>
    </row>
    <row r="40" spans="1:24" s="28" customFormat="1" ht="37.5" hidden="1" outlineLevel="1">
      <c r="A40" s="32" t="s">
        <v>23</v>
      </c>
      <c r="B40" s="42">
        <v>312758</v>
      </c>
      <c r="C40" s="42">
        <f>'[16]прил. 1 2013-2015 (в прик.(уто)'!$D$21</f>
        <v>290000</v>
      </c>
      <c r="D40" s="42">
        <v>293600</v>
      </c>
      <c r="E40" s="42">
        <v>299600</v>
      </c>
      <c r="F40" s="42">
        <v>302600</v>
      </c>
      <c r="G40" s="42"/>
      <c r="H40" s="42"/>
      <c r="I40" s="42"/>
      <c r="J40" s="43">
        <v>221986.6</v>
      </c>
      <c r="K40" s="43">
        <v>248804.7</v>
      </c>
      <c r="L40" s="43">
        <f>241738.4+36730.3-952.2</f>
        <v>277516.5</v>
      </c>
      <c r="M40" s="43">
        <f>246065.8+45061.4-952.2</f>
        <v>290175</v>
      </c>
      <c r="N40" s="43"/>
      <c r="O40" s="43"/>
      <c r="P40" s="43"/>
      <c r="Q40" s="43">
        <f>M40</f>
        <v>290175</v>
      </c>
      <c r="R40" s="28" t="s">
        <v>10</v>
      </c>
      <c r="S40" s="28">
        <v>36730.300000000003</v>
      </c>
      <c r="T40" s="28">
        <v>45061.4</v>
      </c>
      <c r="U40" s="28">
        <v>45061.4</v>
      </c>
      <c r="V40" s="28">
        <v>952.19999999999993</v>
      </c>
      <c r="W40" s="28">
        <v>952.19999999999993</v>
      </c>
      <c r="X40" s="28">
        <v>952.19999999999993</v>
      </c>
    </row>
    <row r="41" spans="1:24" s="28" customFormat="1" ht="31.5" hidden="1" outlineLevel="1">
      <c r="A41" s="32" t="s">
        <v>23</v>
      </c>
      <c r="B41" s="42">
        <v>234070</v>
      </c>
      <c r="C41" s="42">
        <f>'[16]прил. 1 2013-2015 (в прик.(уто)'!$D$22</f>
        <v>235080</v>
      </c>
      <c r="D41" s="42">
        <f>'[16]прил. 1 2013-2015 (в прик.(уто)'!$G$22</f>
        <v>235500</v>
      </c>
      <c r="E41" s="42">
        <f>'[16]прил. 1 2013-2015 (в прик.(уто)'!$J$22</f>
        <v>235550</v>
      </c>
      <c r="F41" s="42">
        <f>E41</f>
        <v>235550</v>
      </c>
      <c r="G41" s="42"/>
      <c r="H41" s="42"/>
      <c r="I41" s="42"/>
      <c r="J41" s="43">
        <v>25264</v>
      </c>
      <c r="K41" s="43">
        <v>28015.4</v>
      </c>
      <c r="L41" s="43">
        <f>29315.5+4533.6</f>
        <v>33849.1</v>
      </c>
      <c r="M41" s="43">
        <f>29845.3+5535.2</f>
        <v>35380.5</v>
      </c>
      <c r="N41" s="43"/>
      <c r="O41" s="43"/>
      <c r="P41" s="43"/>
      <c r="Q41" s="43">
        <f>M41</f>
        <v>35380.5</v>
      </c>
      <c r="R41" s="28" t="s">
        <v>24</v>
      </c>
      <c r="S41" s="28">
        <v>4533.6000000000004</v>
      </c>
      <c r="T41" s="28">
        <v>5535.2</v>
      </c>
      <c r="U41" s="28">
        <v>5535.2</v>
      </c>
    </row>
    <row r="42" spans="1:24" s="28" customFormat="1" ht="27.75" customHeight="1" collapsed="1">
      <c r="A42" s="57" t="s">
        <v>56</v>
      </c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</row>
    <row r="43" spans="1:24" s="28" customFormat="1" ht="37.5" customHeight="1">
      <c r="A43" s="63" t="s">
        <v>27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</row>
    <row r="44" spans="1:24" s="28" customFormat="1" ht="42.75" customHeight="1">
      <c r="A44" s="30" t="s">
        <v>35</v>
      </c>
      <c r="B44" s="78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80"/>
    </row>
    <row r="45" spans="1:24" s="28" customFormat="1" ht="31.5">
      <c r="A45" s="32" t="s">
        <v>18</v>
      </c>
      <c r="B45" s="33">
        <v>160</v>
      </c>
      <c r="C45" s="33">
        <v>160</v>
      </c>
      <c r="D45" s="33">
        <v>160</v>
      </c>
      <c r="E45" s="33">
        <v>160</v>
      </c>
      <c r="F45" s="33">
        <v>160</v>
      </c>
      <c r="G45" s="33">
        <v>160</v>
      </c>
      <c r="H45" s="33">
        <v>160</v>
      </c>
      <c r="I45" s="33">
        <v>160</v>
      </c>
      <c r="J45" s="100">
        <v>6000128</v>
      </c>
      <c r="K45" s="107">
        <f>8302599.58+430220</f>
        <v>8732819.5800000001</v>
      </c>
      <c r="L45" s="109">
        <f>9237753.86+160237.86+436912.6-646.73-112768.62-50.3</f>
        <v>9721438.6699999981</v>
      </c>
      <c r="M45" s="110">
        <v>10491831.74</v>
      </c>
      <c r="N45" s="109">
        <f>10451508.17</f>
        <v>10451508.17</v>
      </c>
      <c r="O45" s="108">
        <f>10485825.07</f>
        <v>10485825.07</v>
      </c>
      <c r="P45" s="108">
        <f t="shared" ref="P45:Q45" si="2">10485825.07</f>
        <v>10485825.07</v>
      </c>
      <c r="Q45" s="108">
        <f t="shared" si="2"/>
        <v>10485825.07</v>
      </c>
      <c r="R45" s="28" t="s">
        <v>11</v>
      </c>
      <c r="S45" s="28">
        <v>45156.5</v>
      </c>
      <c r="T45" s="28">
        <v>59786.8</v>
      </c>
      <c r="U45" s="28">
        <v>59786.8</v>
      </c>
    </row>
    <row r="46" spans="1:24" hidden="1">
      <c r="A46" s="30"/>
      <c r="B46" s="31"/>
      <c r="C46" s="31"/>
      <c r="D46" s="31"/>
      <c r="E46" s="31"/>
      <c r="F46" s="31"/>
      <c r="G46" s="31"/>
      <c r="H46" s="31"/>
      <c r="I46" s="31"/>
      <c r="J46" s="31"/>
      <c r="K46" s="31" t="e">
        <f>#REF!+K45+K39+K21+#REF!+K8</f>
        <v>#REF!</v>
      </c>
      <c r="L46" s="31" t="e">
        <f>#REF!+L45+L39+L21+#REF!+L8</f>
        <v>#REF!</v>
      </c>
      <c r="M46" s="31" t="e">
        <f>#REF!+M45+M39+M21+#REF!+M8</f>
        <v>#REF!</v>
      </c>
      <c r="N46" s="31"/>
      <c r="O46" s="31"/>
      <c r="P46" s="31"/>
      <c r="Q46" s="31" t="e">
        <f>#REF!+Q45+Q39+Q21+#REF!+Q8</f>
        <v>#REF!</v>
      </c>
      <c r="R46" s="12">
        <f>'[17]прил. 1 2013-2015 (в прик.(уто)'!$F$42</f>
        <v>1518464.4185500001</v>
      </c>
      <c r="S46" s="4">
        <f>'[17]прил. 1 2013-2015 (в прик.(уто)'!$I$42</f>
        <v>1442214.0064999999</v>
      </c>
      <c r="T46" s="4">
        <f>'[17]прил. 1 2013-2015 (в прик.(уто)'!$L$42</f>
        <v>1466152.7714099998</v>
      </c>
    </row>
    <row r="47" spans="1:24" ht="76.5" hidden="1">
      <c r="A47" s="30"/>
      <c r="B47" s="37" t="s">
        <v>12</v>
      </c>
      <c r="C47" s="37" t="s">
        <v>13</v>
      </c>
      <c r="D47" s="37" t="s">
        <v>14</v>
      </c>
      <c r="E47" s="37" t="s">
        <v>14</v>
      </c>
      <c r="F47" s="37" t="s">
        <v>14</v>
      </c>
      <c r="G47" s="37"/>
      <c r="H47" s="37"/>
      <c r="I47" s="37"/>
      <c r="J47" s="37" t="s">
        <v>12</v>
      </c>
      <c r="K47" s="37" t="s">
        <v>13</v>
      </c>
      <c r="L47" s="31"/>
      <c r="M47" s="31"/>
      <c r="N47" s="31"/>
      <c r="O47" s="31"/>
      <c r="P47" s="31"/>
      <c r="Q47" s="31"/>
    </row>
    <row r="48" spans="1:24" hidden="1">
      <c r="A48" s="30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" t="e">
        <f>R46-K46</f>
        <v>#REF!</v>
      </c>
      <c r="S48" s="2" t="e">
        <f>S46-L46</f>
        <v>#REF!</v>
      </c>
      <c r="T48" s="2" t="e">
        <f>T46-M46</f>
        <v>#REF!</v>
      </c>
    </row>
    <row r="49" spans="1:24" s="28" customFormat="1" ht="16.5" customHeight="1">
      <c r="A49" s="63" t="s">
        <v>15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</row>
    <row r="50" spans="1:24" s="28" customFormat="1" ht="19.5" customHeight="1">
      <c r="A50" s="57" t="s">
        <v>29</v>
      </c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</row>
    <row r="51" spans="1:24" s="28" customFormat="1" ht="56.25">
      <c r="A51" s="30" t="s">
        <v>43</v>
      </c>
      <c r="B51" s="31">
        <v>200</v>
      </c>
      <c r="C51" s="31">
        <v>190</v>
      </c>
      <c r="D51" s="31">
        <v>190</v>
      </c>
      <c r="E51" s="31">
        <v>200</v>
      </c>
      <c r="F51" s="31"/>
      <c r="G51" s="48"/>
      <c r="H51" s="48"/>
      <c r="I51" s="48"/>
      <c r="J51" s="59">
        <v>543901</v>
      </c>
      <c r="K51" s="58">
        <v>483747</v>
      </c>
      <c r="L51" s="58">
        <v>477681</v>
      </c>
      <c r="M51" s="58">
        <v>477681</v>
      </c>
      <c r="N51" s="52"/>
      <c r="O51" s="52"/>
      <c r="P51" s="52"/>
      <c r="Q51" s="75"/>
    </row>
    <row r="52" spans="1:24" s="28" customFormat="1" ht="31.5">
      <c r="A52" s="46" t="s">
        <v>44</v>
      </c>
      <c r="B52" s="31">
        <v>4176</v>
      </c>
      <c r="C52" s="31">
        <v>4366</v>
      </c>
      <c r="D52" s="31">
        <v>4556</v>
      </c>
      <c r="E52" s="31">
        <v>4756</v>
      </c>
      <c r="F52" s="31"/>
      <c r="G52" s="49"/>
      <c r="H52" s="49"/>
      <c r="I52" s="49"/>
      <c r="J52" s="60"/>
      <c r="K52" s="70"/>
      <c r="L52" s="70"/>
      <c r="M52" s="70"/>
      <c r="N52" s="53"/>
      <c r="O52" s="53"/>
      <c r="P52" s="53"/>
      <c r="Q52" s="76"/>
    </row>
    <row r="53" spans="1:24" s="28" customFormat="1" ht="31.5">
      <c r="A53" s="32" t="s">
        <v>45</v>
      </c>
      <c r="B53" s="31">
        <v>850</v>
      </c>
      <c r="C53" s="31">
        <v>880</v>
      </c>
      <c r="D53" s="31">
        <v>900</v>
      </c>
      <c r="E53" s="31">
        <v>910</v>
      </c>
      <c r="F53" s="31"/>
      <c r="G53" s="50"/>
      <c r="H53" s="50"/>
      <c r="I53" s="50"/>
      <c r="J53" s="61"/>
      <c r="K53" s="71"/>
      <c r="L53" s="71"/>
      <c r="M53" s="71"/>
      <c r="N53" s="54"/>
      <c r="O53" s="54"/>
      <c r="P53" s="54"/>
      <c r="Q53" s="77"/>
      <c r="R53" s="28" t="s">
        <v>1</v>
      </c>
    </row>
    <row r="54" spans="1:24" hidden="1" outlineLevel="1">
      <c r="A54" s="22" t="s">
        <v>2</v>
      </c>
      <c r="B54" s="4">
        <v>4022301</v>
      </c>
      <c r="C54" s="4">
        <v>4022301</v>
      </c>
      <c r="D54" s="4">
        <v>4022301</v>
      </c>
      <c r="E54" s="4">
        <v>4022301</v>
      </c>
      <c r="F54" s="4">
        <v>4022301</v>
      </c>
      <c r="G54" s="4"/>
      <c r="H54" s="4"/>
      <c r="I54" s="4"/>
      <c r="J54" s="4">
        <v>24325.8</v>
      </c>
      <c r="K54" s="5">
        <v>35378.5</v>
      </c>
      <c r="L54" s="8">
        <f>37597-1236</f>
        <v>36361</v>
      </c>
      <c r="M54" s="8">
        <f>37606.9-1236</f>
        <v>36370.9</v>
      </c>
      <c r="N54" s="8"/>
      <c r="O54" s="8"/>
      <c r="P54" s="8"/>
      <c r="Q54" s="4">
        <f>M54</f>
        <v>36370.9</v>
      </c>
      <c r="S54" s="2">
        <v>-1236</v>
      </c>
      <c r="T54" s="2">
        <v>-1236</v>
      </c>
      <c r="U54" s="2">
        <v>-1236</v>
      </c>
    </row>
    <row r="55" spans="1:24" ht="6.75" hidden="1" customHeight="1" outlineLevel="1">
      <c r="A55" s="22" t="s">
        <v>3</v>
      </c>
      <c r="B55" s="9">
        <v>736109</v>
      </c>
      <c r="C55" s="3">
        <v>729886</v>
      </c>
      <c r="D55" s="3">
        <v>732886</v>
      </c>
      <c r="E55" s="3">
        <v>735886</v>
      </c>
      <c r="F55" s="4">
        <f>E55</f>
        <v>735886</v>
      </c>
      <c r="G55" s="4"/>
      <c r="H55" s="4"/>
      <c r="I55" s="4"/>
      <c r="J55" s="4">
        <v>12620.8</v>
      </c>
      <c r="K55" s="6">
        <v>12366.2</v>
      </c>
      <c r="L55" s="8">
        <f>12760.8-299.3</f>
        <v>12461.5</v>
      </c>
      <c r="M55" s="8">
        <f>13114.2-299.3</f>
        <v>12814.900000000001</v>
      </c>
      <c r="N55" s="8"/>
      <c r="O55" s="8"/>
      <c r="P55" s="8"/>
      <c r="Q55" s="4">
        <f>M55</f>
        <v>12814.900000000001</v>
      </c>
      <c r="S55" s="2">
        <v>-299.3</v>
      </c>
      <c r="T55" s="2">
        <v>-299.3</v>
      </c>
      <c r="U55" s="2">
        <v>-299.3</v>
      </c>
    </row>
    <row r="56" spans="1:24" ht="38.25" customHeight="1" collapsed="1">
      <c r="A56" s="65" t="s">
        <v>36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</row>
    <row r="57" spans="1:24">
      <c r="A57" s="66" t="s">
        <v>30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</row>
    <row r="58" spans="1:24" ht="37.5">
      <c r="A58" s="30" t="s">
        <v>34</v>
      </c>
      <c r="B58" s="72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4"/>
      <c r="S58" s="13">
        <f>S59-L59</f>
        <v>-12769198.1</v>
      </c>
      <c r="T58" s="13">
        <f>T59-M59</f>
        <v>-12766973.199999999</v>
      </c>
      <c r="U58" s="13">
        <f>U59-Q59</f>
        <v>30161.8</v>
      </c>
    </row>
    <row r="59" spans="1:24" ht="31.5">
      <c r="A59" s="23" t="s">
        <v>18</v>
      </c>
      <c r="B59" s="9">
        <v>211</v>
      </c>
      <c r="C59" s="9">
        <v>211</v>
      </c>
      <c r="D59" s="9">
        <v>211</v>
      </c>
      <c r="E59" s="9">
        <v>211</v>
      </c>
      <c r="F59" s="9">
        <v>211</v>
      </c>
      <c r="G59" s="9"/>
      <c r="H59" s="9"/>
      <c r="I59" s="9"/>
      <c r="J59" s="11">
        <v>13307119</v>
      </c>
      <c r="K59" s="11">
        <v>12706123</v>
      </c>
      <c r="L59" s="10">
        <v>12797135</v>
      </c>
      <c r="M59" s="10">
        <v>12797135</v>
      </c>
      <c r="N59" s="10"/>
      <c r="O59" s="10"/>
      <c r="P59" s="10"/>
      <c r="Q59" s="10"/>
      <c r="R59" s="14"/>
      <c r="S59" s="14">
        <f>28506.9-570</f>
        <v>27936.9</v>
      </c>
      <c r="T59" s="14">
        <f>30731.8-570</f>
        <v>30161.8</v>
      </c>
      <c r="U59" s="2">
        <f>30731.8-570</f>
        <v>30161.8</v>
      </c>
    </row>
    <row r="60" spans="1:24" hidden="1" outlineLevel="1">
      <c r="A60" s="22" t="s">
        <v>2</v>
      </c>
      <c r="B60" s="9">
        <f>3+2+6+3+9</f>
        <v>23</v>
      </c>
      <c r="C60" s="9">
        <f>2+3+3+3+2</f>
        <v>13</v>
      </c>
      <c r="D60" s="15">
        <f>2+1+2+2+1</f>
        <v>8</v>
      </c>
      <c r="E60" s="15">
        <f>2+1+2+2+1</f>
        <v>8</v>
      </c>
      <c r="F60" s="15">
        <f>2+1+2+2+1</f>
        <v>8</v>
      </c>
      <c r="G60" s="15"/>
      <c r="H60" s="15"/>
      <c r="I60" s="15"/>
      <c r="J60" s="11">
        <v>34781.199999999997</v>
      </c>
      <c r="K60" s="11">
        <v>25392.6</v>
      </c>
      <c r="L60" s="10">
        <f>21924.6-3217.2</f>
        <v>18707.399999999998</v>
      </c>
      <c r="M60" s="10">
        <f>22025.8-3217.2</f>
        <v>18808.599999999999</v>
      </c>
      <c r="N60" s="10"/>
      <c r="O60" s="10"/>
      <c r="P60" s="10"/>
      <c r="Q60" s="10">
        <f>M60</f>
        <v>18808.599999999999</v>
      </c>
      <c r="R60" s="2" t="s">
        <v>9</v>
      </c>
      <c r="S60" s="2">
        <f>[13]индексация!T47</f>
        <v>-3217.2</v>
      </c>
      <c r="T60" s="2">
        <f>[13]индексация!U47</f>
        <v>-3217.2</v>
      </c>
      <c r="U60" s="2">
        <f>[13]индексация!V47</f>
        <v>-3217.2</v>
      </c>
      <c r="V60" s="2">
        <v>17831.5</v>
      </c>
      <c r="W60" s="2">
        <v>17831.5</v>
      </c>
      <c r="X60" s="2">
        <v>17831.5</v>
      </c>
    </row>
    <row r="61" spans="1:24" hidden="1" outlineLevel="1">
      <c r="A61" s="22" t="s">
        <v>3</v>
      </c>
      <c r="B61" s="9">
        <f>3+8+8+1</f>
        <v>20</v>
      </c>
      <c r="C61" s="9">
        <f>3+7+7+1</f>
        <v>18</v>
      </c>
      <c r="D61" s="9">
        <f>3+3+3+2+2</f>
        <v>13</v>
      </c>
      <c r="E61" s="9">
        <f>3+3+3+2+2</f>
        <v>13</v>
      </c>
      <c r="F61" s="9">
        <f>3+3+3+2+2</f>
        <v>13</v>
      </c>
      <c r="G61" s="9"/>
      <c r="H61" s="9"/>
      <c r="I61" s="9"/>
      <c r="J61" s="11">
        <v>11111.7</v>
      </c>
      <c r="K61" s="11">
        <v>10120.700000000001</v>
      </c>
      <c r="L61" s="10">
        <f>10592.1+2246.8</f>
        <v>12838.900000000001</v>
      </c>
      <c r="M61" s="10">
        <f>12981.5+2129.7</f>
        <v>15111.2</v>
      </c>
      <c r="N61" s="10"/>
      <c r="O61" s="10"/>
      <c r="P61" s="10"/>
      <c r="Q61" s="10">
        <f>M61</f>
        <v>15111.2</v>
      </c>
      <c r="R61" s="2" t="s">
        <v>9</v>
      </c>
      <c r="S61" s="2">
        <f>[13]индексация!T33</f>
        <v>2246.8000000000002</v>
      </c>
      <c r="T61" s="2">
        <f>[13]индексация!U33</f>
        <v>2129.6999999999994</v>
      </c>
      <c r="U61" s="2">
        <f>[13]индексация!V33</f>
        <v>2129.6999999999994</v>
      </c>
      <c r="V61" s="2">
        <v>10105.4</v>
      </c>
      <c r="W61" s="14">
        <f>T59-W60</f>
        <v>12330.3</v>
      </c>
      <c r="X61" s="14">
        <f>U59-X60</f>
        <v>12330.3</v>
      </c>
    </row>
    <row r="62" spans="1:24" outlineLevel="1">
      <c r="A62" s="65" t="s">
        <v>58</v>
      </c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W62" s="14"/>
      <c r="X62" s="14"/>
    </row>
    <row r="63" spans="1:24" outlineLevel="1">
      <c r="A63" s="66" t="s">
        <v>59</v>
      </c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W63" s="14"/>
      <c r="X63" s="14"/>
    </row>
    <row r="64" spans="1:24" ht="31.5" outlineLevel="1">
      <c r="A64" s="23" t="s">
        <v>18</v>
      </c>
      <c r="B64" s="9"/>
      <c r="C64" s="9"/>
      <c r="D64" s="9"/>
      <c r="E64" s="9"/>
      <c r="F64" s="9">
        <v>2</v>
      </c>
      <c r="G64" s="9">
        <v>2</v>
      </c>
      <c r="H64" s="9">
        <v>2</v>
      </c>
      <c r="I64" s="9">
        <v>2</v>
      </c>
      <c r="J64" s="11"/>
      <c r="K64" s="11"/>
      <c r="L64" s="10"/>
      <c r="M64" s="10"/>
      <c r="N64" s="10">
        <v>1926770</v>
      </c>
      <c r="O64" s="10">
        <v>1926770</v>
      </c>
      <c r="P64" s="10">
        <v>1926770</v>
      </c>
      <c r="Q64" s="10">
        <v>1926770</v>
      </c>
      <c r="R64" s="10">
        <v>1926770</v>
      </c>
      <c r="S64" s="10">
        <v>1926770</v>
      </c>
      <c r="T64" s="10">
        <v>1926770</v>
      </c>
      <c r="W64" s="14"/>
      <c r="X64" s="14"/>
    </row>
    <row r="65" spans="1:29" outlineLevel="1">
      <c r="A65" s="65" t="s">
        <v>60</v>
      </c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6"/>
      <c r="M65" s="66"/>
      <c r="N65" s="66"/>
      <c r="O65" s="66"/>
      <c r="P65" s="66"/>
      <c r="Q65" s="66"/>
      <c r="W65" s="14"/>
      <c r="X65" s="14"/>
    </row>
    <row r="66" spans="1:29" outlineLevel="1">
      <c r="A66" s="66" t="s">
        <v>59</v>
      </c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6"/>
      <c r="M66" s="66"/>
      <c r="N66" s="66"/>
      <c r="O66" s="66"/>
      <c r="P66" s="66"/>
      <c r="Q66" s="66"/>
      <c r="W66" s="14"/>
      <c r="X66" s="14"/>
    </row>
    <row r="67" spans="1:29" ht="31.5" outlineLevel="1">
      <c r="A67" s="23" t="s">
        <v>18</v>
      </c>
      <c r="B67" s="9"/>
      <c r="C67" s="9"/>
      <c r="D67" s="9"/>
      <c r="E67" s="9"/>
      <c r="F67" s="9">
        <v>2</v>
      </c>
      <c r="G67" s="9">
        <v>2</v>
      </c>
      <c r="H67" s="9">
        <v>2</v>
      </c>
      <c r="I67" s="9">
        <v>2</v>
      </c>
      <c r="J67" s="11"/>
      <c r="K67" s="11"/>
      <c r="L67" s="10"/>
      <c r="M67" s="10"/>
      <c r="N67" s="10">
        <v>1975150</v>
      </c>
      <c r="O67" s="10">
        <v>1975150</v>
      </c>
      <c r="P67" s="10">
        <v>1975150</v>
      </c>
      <c r="Q67" s="10">
        <v>1975150</v>
      </c>
      <c r="W67" s="14"/>
      <c r="X67" s="14"/>
    </row>
    <row r="68" spans="1:29" outlineLevel="1">
      <c r="A68" s="65" t="s">
        <v>61</v>
      </c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W68" s="14"/>
      <c r="X68" s="14"/>
    </row>
    <row r="69" spans="1:29" outlineLevel="1">
      <c r="A69" s="66" t="s">
        <v>62</v>
      </c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6"/>
      <c r="M69" s="66"/>
      <c r="N69" s="66"/>
      <c r="O69" s="66"/>
      <c r="P69" s="66"/>
      <c r="Q69" s="66"/>
      <c r="W69" s="14"/>
      <c r="X69" s="14"/>
    </row>
    <row r="70" spans="1:29" ht="31.5" outlineLevel="1">
      <c r="A70" s="23" t="s">
        <v>18</v>
      </c>
      <c r="B70" s="9"/>
      <c r="C70" s="9"/>
      <c r="D70" s="9"/>
      <c r="E70" s="9"/>
      <c r="F70" s="2">
        <v>656</v>
      </c>
      <c r="G70" s="2">
        <v>656</v>
      </c>
      <c r="H70" s="2">
        <v>656</v>
      </c>
      <c r="I70" s="2">
        <v>656</v>
      </c>
      <c r="J70" s="11"/>
      <c r="K70" s="11"/>
      <c r="L70" s="10"/>
      <c r="M70" s="10"/>
      <c r="N70" s="10">
        <v>5469230</v>
      </c>
      <c r="O70" s="10">
        <v>5469230</v>
      </c>
      <c r="P70" s="10">
        <v>5469230</v>
      </c>
      <c r="Q70" s="10">
        <v>5469230</v>
      </c>
      <c r="W70" s="14"/>
      <c r="X70" s="14"/>
    </row>
    <row r="71" spans="1:29" outlineLevel="1">
      <c r="A71" s="65" t="s">
        <v>63</v>
      </c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6"/>
      <c r="M71" s="66"/>
      <c r="N71" s="66"/>
      <c r="O71" s="66"/>
      <c r="P71" s="66"/>
      <c r="Q71" s="66"/>
      <c r="W71" s="14"/>
      <c r="X71" s="14"/>
    </row>
    <row r="72" spans="1:29" outlineLevel="1">
      <c r="A72" s="66" t="s">
        <v>64</v>
      </c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W72" s="14"/>
      <c r="X72" s="14"/>
    </row>
    <row r="73" spans="1:29" ht="31.5" outlineLevel="1">
      <c r="A73" s="23" t="s">
        <v>18</v>
      </c>
      <c r="B73" s="9"/>
      <c r="C73" s="9"/>
      <c r="D73" s="9"/>
      <c r="E73" s="9"/>
      <c r="F73" s="2">
        <v>110</v>
      </c>
      <c r="G73" s="2">
        <v>110</v>
      </c>
      <c r="H73" s="2">
        <v>110</v>
      </c>
      <c r="I73" s="2">
        <v>110</v>
      </c>
      <c r="J73" s="11"/>
      <c r="K73" s="11"/>
      <c r="L73" s="10"/>
      <c r="M73" s="10"/>
      <c r="N73" s="10">
        <v>3839480</v>
      </c>
      <c r="O73" s="10">
        <v>3839480</v>
      </c>
      <c r="P73" s="10">
        <v>3839480</v>
      </c>
      <c r="Q73" s="10">
        <v>3839480</v>
      </c>
      <c r="W73" s="14"/>
      <c r="X73" s="14"/>
    </row>
    <row r="74" spans="1:29" outlineLevel="1">
      <c r="A74" s="65" t="s">
        <v>65</v>
      </c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6"/>
      <c r="M74" s="66"/>
      <c r="N74" s="66"/>
      <c r="O74" s="66"/>
      <c r="P74" s="66"/>
      <c r="Q74" s="66"/>
      <c r="W74" s="14"/>
      <c r="X74" s="14"/>
    </row>
    <row r="75" spans="1:29" outlineLevel="1">
      <c r="A75" s="66" t="s">
        <v>64</v>
      </c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W75" s="14"/>
      <c r="X75" s="14"/>
    </row>
    <row r="76" spans="1:29" ht="31.5" outlineLevel="1">
      <c r="A76" s="23" t="s">
        <v>18</v>
      </c>
      <c r="B76" s="9"/>
      <c r="C76" s="9"/>
      <c r="D76" s="9"/>
      <c r="E76" s="9"/>
      <c r="F76" s="2">
        <v>1</v>
      </c>
      <c r="G76" s="2">
        <v>1</v>
      </c>
      <c r="H76" s="2">
        <v>1</v>
      </c>
      <c r="I76" s="2">
        <v>1</v>
      </c>
      <c r="J76" s="11"/>
      <c r="K76" s="11"/>
      <c r="L76" s="10"/>
      <c r="M76" s="10"/>
      <c r="N76" s="10">
        <v>1930250</v>
      </c>
      <c r="O76" s="10">
        <v>1930250</v>
      </c>
      <c r="P76" s="10">
        <v>1930250</v>
      </c>
      <c r="Q76" s="10">
        <v>1930250</v>
      </c>
      <c r="W76" s="14"/>
      <c r="X76" s="14"/>
    </row>
    <row r="77" spans="1:29" outlineLevel="1">
      <c r="A77" s="65" t="s">
        <v>66</v>
      </c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W77" s="14"/>
      <c r="X77" s="14"/>
    </row>
    <row r="78" spans="1:29" outlineLevel="1">
      <c r="A78" s="66" t="s">
        <v>64</v>
      </c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W78" s="14"/>
      <c r="X78" s="14"/>
    </row>
    <row r="79" spans="1:29" ht="31.5" outlineLevel="1">
      <c r="A79" s="23" t="s">
        <v>18</v>
      </c>
      <c r="B79" s="9"/>
      <c r="C79" s="9"/>
      <c r="D79" s="9"/>
      <c r="E79" s="9"/>
      <c r="F79" s="9">
        <v>8</v>
      </c>
      <c r="G79" s="9">
        <v>8</v>
      </c>
      <c r="H79" s="9">
        <v>8</v>
      </c>
      <c r="I79" s="9">
        <v>8</v>
      </c>
      <c r="J79" s="11"/>
      <c r="K79" s="11"/>
      <c r="L79" s="10"/>
      <c r="M79" s="10"/>
      <c r="N79" s="10">
        <v>280500</v>
      </c>
      <c r="O79" s="10">
        <v>280500</v>
      </c>
      <c r="P79" s="10">
        <v>280500</v>
      </c>
      <c r="Q79" s="10">
        <v>280500</v>
      </c>
      <c r="R79" s="10">
        <v>280500</v>
      </c>
      <c r="S79" s="10">
        <v>280500</v>
      </c>
      <c r="T79" s="10">
        <v>280500</v>
      </c>
      <c r="U79" s="10">
        <v>280500</v>
      </c>
      <c r="V79" s="10">
        <v>280500</v>
      </c>
      <c r="W79" s="10">
        <v>280500</v>
      </c>
      <c r="X79" s="10">
        <v>280500</v>
      </c>
      <c r="Y79" s="10">
        <v>280500</v>
      </c>
      <c r="Z79" s="10">
        <v>280500</v>
      </c>
      <c r="AA79" s="10">
        <v>280500</v>
      </c>
      <c r="AB79" s="10">
        <v>280500</v>
      </c>
      <c r="AC79" s="10">
        <v>280500</v>
      </c>
    </row>
    <row r="80" spans="1:29" outlineLevel="1">
      <c r="A80" s="65" t="s">
        <v>67</v>
      </c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6"/>
      <c r="M80" s="66"/>
      <c r="N80" s="66"/>
      <c r="O80" s="66"/>
      <c r="P80" s="66"/>
      <c r="Q80" s="66"/>
      <c r="R80" s="111"/>
      <c r="S80" s="111"/>
      <c r="T80" s="111"/>
      <c r="U80" s="111"/>
      <c r="V80" s="111"/>
      <c r="W80" s="111"/>
      <c r="X80" s="111"/>
      <c r="Y80" s="111"/>
      <c r="Z80" s="111"/>
      <c r="AA80" s="111"/>
      <c r="AB80" s="111"/>
      <c r="AC80" s="111"/>
    </row>
    <row r="81" spans="1:29" outlineLevel="1">
      <c r="A81" s="66" t="s">
        <v>64</v>
      </c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111"/>
      <c r="S81" s="111"/>
      <c r="T81" s="111"/>
      <c r="U81" s="111"/>
      <c r="V81" s="111"/>
      <c r="W81" s="111"/>
      <c r="X81" s="111"/>
      <c r="Y81" s="111"/>
      <c r="Z81" s="111"/>
      <c r="AA81" s="111"/>
      <c r="AB81" s="111"/>
      <c r="AC81" s="111"/>
    </row>
    <row r="82" spans="1:29" ht="31.5" outlineLevel="1">
      <c r="A82" s="23" t="s">
        <v>18</v>
      </c>
      <c r="B82" s="9"/>
      <c r="C82" s="9"/>
      <c r="D82" s="9"/>
      <c r="E82" s="9"/>
      <c r="F82" s="9">
        <v>1</v>
      </c>
      <c r="G82" s="9">
        <v>1</v>
      </c>
      <c r="H82" s="9">
        <v>1</v>
      </c>
      <c r="I82" s="9">
        <v>1</v>
      </c>
      <c r="J82" s="11"/>
      <c r="K82" s="11"/>
      <c r="L82" s="10"/>
      <c r="M82" s="10"/>
      <c r="N82" s="10">
        <v>1101880</v>
      </c>
      <c r="O82" s="10">
        <v>1101880</v>
      </c>
      <c r="P82" s="10">
        <v>1101880</v>
      </c>
      <c r="Q82" s="10">
        <v>1101880</v>
      </c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</row>
    <row r="83" spans="1:29" outlineLevel="1">
      <c r="A83" s="65" t="s">
        <v>68</v>
      </c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W83" s="14"/>
      <c r="X83" s="14"/>
    </row>
    <row r="84" spans="1:29" outlineLevel="1">
      <c r="A84" s="66" t="s">
        <v>64</v>
      </c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W84" s="14"/>
      <c r="X84" s="14"/>
    </row>
    <row r="85" spans="1:29" ht="31.5" outlineLevel="1">
      <c r="A85" s="23" t="s">
        <v>18</v>
      </c>
      <c r="B85" s="9"/>
      <c r="C85" s="9"/>
      <c r="D85" s="9"/>
      <c r="E85" s="9"/>
      <c r="F85" s="9">
        <v>60</v>
      </c>
      <c r="G85" s="9">
        <v>55</v>
      </c>
      <c r="H85" s="9">
        <v>55</v>
      </c>
      <c r="I85" s="9">
        <v>55</v>
      </c>
      <c r="J85" s="11"/>
      <c r="K85" s="11"/>
      <c r="L85" s="10"/>
      <c r="M85" s="10"/>
      <c r="N85" s="10">
        <v>2749800</v>
      </c>
      <c r="O85" s="10">
        <v>2749800</v>
      </c>
      <c r="P85" s="10">
        <v>2749800</v>
      </c>
      <c r="Q85" s="10">
        <v>2749800</v>
      </c>
      <c r="R85" s="10">
        <v>2749800</v>
      </c>
      <c r="S85" s="10">
        <v>2749800</v>
      </c>
      <c r="T85" s="10">
        <v>2749800</v>
      </c>
      <c r="U85" s="10">
        <v>2749800</v>
      </c>
      <c r="V85" s="10">
        <v>2749800</v>
      </c>
      <c r="W85" s="10">
        <v>2749800</v>
      </c>
      <c r="X85" s="10">
        <v>2749800</v>
      </c>
      <c r="Y85" s="10">
        <v>2749800</v>
      </c>
      <c r="Z85" s="10">
        <v>2749800</v>
      </c>
      <c r="AA85" s="10">
        <v>2749800</v>
      </c>
      <c r="AB85" s="10">
        <v>2749800</v>
      </c>
      <c r="AC85" s="10">
        <v>2749800</v>
      </c>
    </row>
    <row r="86" spans="1:29" outlineLevel="1">
      <c r="A86" s="65" t="s">
        <v>69</v>
      </c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W86" s="14"/>
      <c r="X86" s="14"/>
    </row>
    <row r="87" spans="1:29" outlineLevel="1">
      <c r="A87" s="66" t="s">
        <v>62</v>
      </c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6"/>
      <c r="P87" s="66"/>
      <c r="Q87" s="66"/>
      <c r="W87" s="14"/>
      <c r="X87" s="14"/>
    </row>
    <row r="88" spans="1:29" ht="31.5" outlineLevel="1">
      <c r="A88" s="23" t="s">
        <v>18</v>
      </c>
      <c r="B88" s="9"/>
      <c r="C88" s="9"/>
      <c r="D88" s="9"/>
      <c r="E88" s="9"/>
      <c r="F88" s="9">
        <v>197</v>
      </c>
      <c r="G88" s="9">
        <v>197</v>
      </c>
      <c r="H88" s="9">
        <v>197</v>
      </c>
      <c r="I88" s="9">
        <v>197</v>
      </c>
      <c r="J88" s="11"/>
      <c r="K88" s="11"/>
      <c r="L88" s="10"/>
      <c r="M88" s="10"/>
      <c r="N88" s="10">
        <v>3734450</v>
      </c>
      <c r="O88" s="10">
        <v>3734450</v>
      </c>
      <c r="P88" s="10">
        <v>3734450</v>
      </c>
      <c r="Q88" s="10">
        <v>3734450</v>
      </c>
      <c r="W88" s="14"/>
      <c r="X88" s="14"/>
    </row>
    <row r="89" spans="1:29" ht="24" customHeight="1">
      <c r="A89" s="65" t="s">
        <v>31</v>
      </c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V89" s="13">
        <f>V60-L60</f>
        <v>-875.89999999999782</v>
      </c>
      <c r="W89" s="13">
        <f>W60-M60</f>
        <v>-977.09999999999854</v>
      </c>
      <c r="X89" s="13">
        <f t="shared" ref="X89:X90" si="3">X60-Q60</f>
        <v>-977.09999999999854</v>
      </c>
    </row>
    <row r="90" spans="1:29">
      <c r="A90" s="66" t="s">
        <v>32</v>
      </c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6"/>
      <c r="M90" s="66"/>
      <c r="N90" s="66"/>
      <c r="O90" s="66"/>
      <c r="P90" s="66"/>
      <c r="Q90" s="66"/>
      <c r="V90" s="13">
        <f>V61-L61</f>
        <v>-2733.5000000000018</v>
      </c>
      <c r="W90" s="13">
        <f>W61-M61</f>
        <v>-2780.9000000000015</v>
      </c>
      <c r="X90" s="13">
        <f t="shared" si="3"/>
        <v>-2780.9000000000015</v>
      </c>
    </row>
    <row r="91" spans="1:29" ht="45" customHeight="1">
      <c r="A91" s="30" t="s">
        <v>35</v>
      </c>
      <c r="B91" s="72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4"/>
    </row>
    <row r="92" spans="1:29" ht="31.5">
      <c r="A92" s="23" t="s">
        <v>18</v>
      </c>
      <c r="B92" s="9">
        <v>2</v>
      </c>
      <c r="C92" s="9">
        <v>2</v>
      </c>
      <c r="D92" s="9">
        <v>2</v>
      </c>
      <c r="E92" s="9">
        <v>2</v>
      </c>
      <c r="F92" s="9">
        <v>2</v>
      </c>
      <c r="G92" s="9"/>
      <c r="H92" s="9"/>
      <c r="I92" s="9"/>
      <c r="J92" s="11">
        <v>1384672</v>
      </c>
      <c r="K92" s="11">
        <v>1855469</v>
      </c>
      <c r="L92" s="10">
        <v>1771241</v>
      </c>
      <c r="M92" s="10">
        <v>1771241</v>
      </c>
      <c r="N92" s="10"/>
      <c r="O92" s="10"/>
      <c r="P92" s="10"/>
      <c r="Q92" s="10"/>
    </row>
    <row r="93" spans="1:29">
      <c r="A93" s="24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29" ht="35.25" customHeight="1">
      <c r="A94" s="25"/>
      <c r="B94" s="16"/>
      <c r="C94" s="17"/>
      <c r="D94" s="17"/>
      <c r="E94" s="17"/>
      <c r="F94" s="16"/>
      <c r="G94" s="16"/>
      <c r="H94" s="16"/>
      <c r="I94" s="16"/>
      <c r="J94" s="16"/>
      <c r="K94" s="18"/>
      <c r="L94" s="18"/>
      <c r="M94" s="18"/>
      <c r="N94" s="18"/>
      <c r="O94" s="18"/>
      <c r="P94" s="18"/>
      <c r="Q94" s="18"/>
    </row>
    <row r="95" spans="1:29" s="20" customFormat="1" ht="37.5" customHeight="1">
      <c r="A95" s="69"/>
      <c r="B95" s="69"/>
      <c r="C95" s="69"/>
      <c r="D95" s="69"/>
      <c r="E95" s="19"/>
      <c r="G95" s="51"/>
      <c r="H95" s="51"/>
      <c r="I95" s="51"/>
      <c r="M95" s="68"/>
      <c r="N95" s="68"/>
      <c r="O95" s="68"/>
      <c r="P95" s="68"/>
      <c r="Q95" s="68"/>
    </row>
    <row r="96" spans="1:29" ht="37.5" customHeight="1"/>
    <row r="97" spans="12:12" ht="37.5" customHeight="1">
      <c r="L97" s="7"/>
    </row>
    <row r="98" spans="12:12" ht="37.5" customHeight="1"/>
    <row r="99" spans="12:12" ht="37.5" customHeight="1"/>
    <row r="100" spans="12:12" ht="37.5" customHeight="1"/>
    <row r="101" spans="12:12" ht="37.5" customHeight="1"/>
    <row r="102" spans="12:12" ht="37.5" customHeight="1"/>
    <row r="103" spans="12:12" ht="37.5" customHeight="1"/>
  </sheetData>
  <mergeCells count="66">
    <mergeCell ref="A87:Q87"/>
    <mergeCell ref="A80:Q80"/>
    <mergeCell ref="A81:Q81"/>
    <mergeCell ref="A83:Q83"/>
    <mergeCell ref="A84:Q84"/>
    <mergeCell ref="A86:Q86"/>
    <mergeCell ref="A72:Q72"/>
    <mergeCell ref="A74:Q74"/>
    <mergeCell ref="A75:Q75"/>
    <mergeCell ref="A77:Q77"/>
    <mergeCell ref="A78:Q78"/>
    <mergeCell ref="A65:Q65"/>
    <mergeCell ref="A66:Q66"/>
    <mergeCell ref="A68:Q68"/>
    <mergeCell ref="A69:Q69"/>
    <mergeCell ref="A71:Q71"/>
    <mergeCell ref="M95:Q95"/>
    <mergeCell ref="A95:D95"/>
    <mergeCell ref="A49:Q49"/>
    <mergeCell ref="A50:Q50"/>
    <mergeCell ref="A56:Q56"/>
    <mergeCell ref="A90:Q90"/>
    <mergeCell ref="J51:J53"/>
    <mergeCell ref="K51:K53"/>
    <mergeCell ref="L51:L53"/>
    <mergeCell ref="M51:M53"/>
    <mergeCell ref="B91:Q91"/>
    <mergeCell ref="Q51:Q53"/>
    <mergeCell ref="B58:Q58"/>
    <mergeCell ref="A57:Q57"/>
    <mergeCell ref="A62:Q62"/>
    <mergeCell ref="A63:Q63"/>
    <mergeCell ref="A89:Q89"/>
    <mergeCell ref="A19:Q19"/>
    <mergeCell ref="J3:Q3"/>
    <mergeCell ref="K8:K10"/>
    <mergeCell ref="B7:Q7"/>
    <mergeCell ref="B20:Q20"/>
    <mergeCell ref="B38:Q38"/>
    <mergeCell ref="B44:Q44"/>
    <mergeCell ref="A42:Q42"/>
    <mergeCell ref="A43:Q43"/>
    <mergeCell ref="B3:I3"/>
    <mergeCell ref="N8:N10"/>
    <mergeCell ref="O8:O10"/>
    <mergeCell ref="F1:Q1"/>
    <mergeCell ref="A5:Q5"/>
    <mergeCell ref="A6:Q6"/>
    <mergeCell ref="A13:Q13"/>
    <mergeCell ref="A2:Q2"/>
    <mergeCell ref="P8:P10"/>
    <mergeCell ref="A3:A4"/>
    <mergeCell ref="A36:Q36"/>
    <mergeCell ref="A37:Q37"/>
    <mergeCell ref="L8:L10"/>
    <mergeCell ref="M8:M10"/>
    <mergeCell ref="Q8:Q10"/>
    <mergeCell ref="J8:J10"/>
    <mergeCell ref="A24:Q24"/>
    <mergeCell ref="A25:Q25"/>
    <mergeCell ref="A27:Q27"/>
    <mergeCell ref="A28:Q28"/>
    <mergeCell ref="A30:Q30"/>
    <mergeCell ref="A31:Q31"/>
    <mergeCell ref="A33:Q33"/>
    <mergeCell ref="A34:Q34"/>
  </mergeCells>
  <phoneticPr fontId="0" type="noConversion"/>
  <pageMargins left="0.70866141732283472" right="0.70866141732283472" top="0.59" bottom="0.74803149606299213" header="0.3" footer="0.31496062992125984"/>
  <pageSetup paperSize="9" scale="48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Сотникова Екатерина Валентиновна</cp:lastModifiedBy>
  <cp:lastPrinted>2017-11-12T07:09:07Z</cp:lastPrinted>
  <dcterms:created xsi:type="dcterms:W3CDTF">2013-07-29T03:10:57Z</dcterms:created>
  <dcterms:modified xsi:type="dcterms:W3CDTF">2017-11-12T07:10:13Z</dcterms:modified>
</cp:coreProperties>
</file>