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0" windowWidth="15480" windowHeight="10140" tabRatio="851" activeTab="4"/>
  </bookViews>
  <sheets>
    <sheet name="прил 4" sheetId="9" r:id="rId1"/>
    <sheet name="прил 3" sheetId="8" r:id="rId2"/>
    <sheet name="прил 5" sheetId="1" r:id="rId3"/>
    <sheet name="прил 6" sheetId="6" r:id="rId4"/>
    <sheet name="прил 7" sheetId="7" r:id="rId5"/>
    <sheet name="Лист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 3'!$5:$6</definedName>
    <definedName name="_xlnm.Print_Titles" localSheetId="0">'прил 4'!$5:$6</definedName>
    <definedName name="_xlnm.Print_Titles" localSheetId="2">'прил 5'!$5:$6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1">'прил 3'!$A$1:$N$25</definedName>
    <definedName name="_xlnm.Print_Area" localSheetId="0">'прил 4'!$A$1:$O$186</definedName>
    <definedName name="_xlnm.Print_Area" localSheetId="2">'прил 5'!$A$1:$N$51</definedName>
    <definedName name="_xlnm.Print_Area" localSheetId="3">'прил 6'!$A$1:$N$61</definedName>
    <definedName name="_xlnm.Print_Area" localSheetId="4">'прил 7'!$A$1:$N$81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K43" i="6" l="1"/>
  <c r="L43" i="6"/>
  <c r="J43" i="6"/>
  <c r="K41" i="6"/>
  <c r="L41" i="6"/>
  <c r="J41" i="6"/>
  <c r="L96" i="9"/>
  <c r="M96" i="9"/>
  <c r="K96" i="9"/>
  <c r="L94" i="9"/>
  <c r="M94" i="9"/>
  <c r="K94" i="9"/>
  <c r="M21" i="9"/>
  <c r="L21" i="9"/>
  <c r="K21" i="9"/>
  <c r="M20" i="9"/>
  <c r="L20" i="9"/>
  <c r="K20" i="9"/>
  <c r="M19" i="9"/>
  <c r="L19" i="9"/>
  <c r="K19" i="9"/>
  <c r="M18" i="9"/>
  <c r="L18" i="9"/>
  <c r="K18" i="9"/>
  <c r="K172" i="9"/>
  <c r="K171" i="9"/>
  <c r="J23" i="8"/>
  <c r="K23" i="8"/>
  <c r="J24" i="8"/>
  <c r="J19" i="8"/>
  <c r="K10" i="1"/>
  <c r="L10" i="1"/>
  <c r="J10" i="1"/>
  <c r="K9" i="1"/>
  <c r="L9" i="1"/>
  <c r="J9" i="1"/>
  <c r="K39" i="1"/>
  <c r="L39" i="1"/>
  <c r="J39" i="1"/>
  <c r="J62" i="7"/>
  <c r="L70" i="7"/>
  <c r="K70" i="7"/>
  <c r="J70" i="7"/>
  <c r="L65" i="7"/>
  <c r="K65" i="7"/>
  <c r="J65" i="7"/>
  <c r="M61" i="7"/>
  <c r="M62" i="7"/>
  <c r="M60" i="7"/>
  <c r="M59" i="7"/>
  <c r="M56" i="7"/>
  <c r="M57" i="7"/>
  <c r="M54" i="7"/>
  <c r="M55" i="7"/>
  <c r="K9" i="7"/>
  <c r="L9" i="7"/>
  <c r="J9" i="7"/>
  <c r="M43" i="6"/>
  <c r="M25" i="6"/>
  <c r="M24" i="6"/>
  <c r="M19" i="6"/>
  <c r="M20" i="6"/>
  <c r="M18" i="6"/>
  <c r="M17" i="6"/>
  <c r="K16" i="6"/>
  <c r="L16" i="6"/>
  <c r="J16" i="6"/>
  <c r="K9" i="6"/>
  <c r="L9" i="6"/>
  <c r="J9" i="6"/>
  <c r="K50" i="1"/>
  <c r="L50" i="1"/>
  <c r="J50" i="1"/>
  <c r="J14" i="8" s="1"/>
  <c r="K46" i="1"/>
  <c r="L46" i="1"/>
  <c r="J46" i="1"/>
  <c r="K12" i="1"/>
  <c r="L12" i="1"/>
  <c r="M34" i="1"/>
  <c r="M12" i="1"/>
  <c r="J12" i="1"/>
  <c r="M13" i="1"/>
  <c r="K11" i="1"/>
  <c r="K37" i="1" s="1"/>
  <c r="L11" i="1"/>
  <c r="L37" i="1" s="1"/>
  <c r="J11" i="1"/>
  <c r="M11" i="1" s="1"/>
  <c r="L118" i="9"/>
  <c r="M118" i="9"/>
  <c r="K118" i="9"/>
  <c r="L69" i="9"/>
  <c r="M69" i="9"/>
  <c r="K69" i="9"/>
  <c r="L62" i="9"/>
  <c r="M62" i="9"/>
  <c r="K62" i="9"/>
  <c r="L48" i="9"/>
  <c r="M48" i="9"/>
  <c r="K48" i="9"/>
  <c r="J37" i="1" l="1"/>
  <c r="J51" i="1" s="1"/>
  <c r="M50" i="1" l="1"/>
  <c r="M48" i="1"/>
  <c r="M45" i="1"/>
  <c r="M43" i="1"/>
  <c r="M44" i="1"/>
  <c r="M40" i="1"/>
  <c r="M41" i="1"/>
  <c r="M42" i="1"/>
  <c r="M39" i="1"/>
  <c r="M15" i="1"/>
  <c r="M16" i="1"/>
  <c r="M17" i="1"/>
  <c r="M18" i="1"/>
  <c r="M19" i="1"/>
  <c r="M20" i="1"/>
  <c r="M21" i="1"/>
  <c r="M22" i="1"/>
  <c r="M14" i="1"/>
  <c r="M23" i="1"/>
  <c r="M26" i="1"/>
  <c r="M25" i="1"/>
  <c r="M36" i="1"/>
  <c r="M33" i="1"/>
  <c r="M35" i="1"/>
  <c r="M32" i="1"/>
  <c r="M31" i="1"/>
  <c r="M28" i="1"/>
  <c r="M29" i="1"/>
  <c r="M30" i="1"/>
  <c r="M27" i="1"/>
  <c r="M24" i="1"/>
  <c r="N28" i="9"/>
  <c r="N29" i="9"/>
  <c r="N30" i="9"/>
  <c r="N31" i="9"/>
  <c r="L179" i="9"/>
  <c r="M179" i="9"/>
  <c r="K179" i="9"/>
  <c r="L174" i="9" l="1"/>
  <c r="M174" i="9"/>
  <c r="K174" i="9"/>
  <c r="K185" i="9" s="1"/>
  <c r="N109" i="9"/>
  <c r="N108" i="9"/>
  <c r="N90" i="9" l="1"/>
  <c r="N82" i="9"/>
  <c r="N87" i="9"/>
  <c r="N85" i="9"/>
  <c r="N73" i="9"/>
  <c r="N72" i="9"/>
  <c r="M35" i="7" l="1"/>
  <c r="M36" i="7"/>
  <c r="N145" i="9" l="1"/>
  <c r="N144" i="9"/>
  <c r="N148" i="9"/>
  <c r="N149" i="9"/>
  <c r="N150" i="9"/>
  <c r="N151" i="9"/>
  <c r="N167" i="9" l="1"/>
  <c r="B58" i="7"/>
  <c r="C58" i="7"/>
  <c r="D58" i="7"/>
  <c r="E58" i="7"/>
  <c r="F58" i="7"/>
  <c r="G58" i="7"/>
  <c r="H58" i="7"/>
  <c r="J58" i="7"/>
  <c r="K58" i="7"/>
  <c r="L58" i="7"/>
  <c r="M58" i="7" l="1"/>
  <c r="J63" i="7"/>
  <c r="M55" i="6"/>
  <c r="N123" i="9" l="1"/>
  <c r="M14" i="7"/>
  <c r="N66" i="9"/>
  <c r="N54" i="9"/>
  <c r="M13" i="6"/>
  <c r="N170" i="9"/>
  <c r="N168" i="9"/>
  <c r="N169" i="9"/>
  <c r="N171" i="9"/>
  <c r="M54" i="6" l="1"/>
  <c r="M53" i="6"/>
  <c r="N107" i="9"/>
  <c r="N106" i="9"/>
  <c r="M52" i="6"/>
  <c r="N45" i="9"/>
  <c r="N40" i="9"/>
  <c r="N181" i="9"/>
  <c r="N23" i="9"/>
  <c r="N44" i="9"/>
  <c r="N43" i="9"/>
  <c r="N157" i="9"/>
  <c r="N166" i="9"/>
  <c r="N104" i="9"/>
  <c r="N35" i="9" l="1"/>
  <c r="N105" i="9"/>
  <c r="N53" i="9"/>
  <c r="M72" i="7"/>
  <c r="M51" i="6"/>
  <c r="M50" i="6"/>
  <c r="L80" i="7" l="1"/>
  <c r="M74" i="7"/>
  <c r="M75" i="7"/>
  <c r="M48" i="7"/>
  <c r="M114" i="9"/>
  <c r="N183" i="9"/>
  <c r="N184" i="9"/>
  <c r="L76" i="7" l="1"/>
  <c r="N37" i="9"/>
  <c r="N22" i="9"/>
  <c r="N175" i="9"/>
  <c r="N174" i="9"/>
  <c r="N33" i="9"/>
  <c r="N20" i="9"/>
  <c r="M44" i="7"/>
  <c r="N153" i="9"/>
  <c r="N93" i="9"/>
  <c r="N36" i="9" l="1"/>
  <c r="M10" i="1" l="1"/>
  <c r="N177" i="9" l="1"/>
  <c r="N176" i="9"/>
  <c r="M146" i="9"/>
  <c r="L37" i="7"/>
  <c r="M113" i="9"/>
  <c r="N113" i="9" s="1"/>
  <c r="L79" i="7"/>
  <c r="M79" i="7" s="1"/>
  <c r="N131" i="9"/>
  <c r="N130" i="9"/>
  <c r="M22" i="7"/>
  <c r="M21" i="7"/>
  <c r="L23" i="8" l="1"/>
  <c r="M23" i="8" s="1"/>
  <c r="M110" i="9"/>
  <c r="M14" i="9"/>
  <c r="N89" i="9"/>
  <c r="M8" i="8" l="1"/>
  <c r="M15" i="9"/>
  <c r="L23" i="7" l="1"/>
  <c r="M132" i="9"/>
  <c r="L14" i="8"/>
  <c r="L24" i="8"/>
  <c r="M59" i="9"/>
  <c r="M10" i="9" s="1"/>
  <c r="L26" i="6"/>
  <c r="M185" i="9"/>
  <c r="M91" i="9"/>
  <c r="N84" i="9"/>
  <c r="N86" i="9"/>
  <c r="N88" i="9"/>
  <c r="L91" i="9"/>
  <c r="M37" i="6"/>
  <c r="M34" i="6"/>
  <c r="M36" i="6"/>
  <c r="L49" i="1" l="1"/>
  <c r="N96" i="9"/>
  <c r="N24" i="9"/>
  <c r="M65" i="7"/>
  <c r="M68" i="7"/>
  <c r="M66" i="7"/>
  <c r="M67" i="7"/>
  <c r="L13" i="8" l="1"/>
  <c r="M49" i="1"/>
  <c r="L60" i="6"/>
  <c r="L38" i="6"/>
  <c r="L19" i="8"/>
  <c r="N19" i="9" l="1"/>
  <c r="M46" i="9"/>
  <c r="N39" i="9" l="1"/>
  <c r="N27" i="9"/>
  <c r="M79" i="9" l="1"/>
  <c r="N25" i="9" l="1"/>
  <c r="L15" i="9"/>
  <c r="L146" i="9" l="1"/>
  <c r="N143" i="9"/>
  <c r="N182" i="9"/>
  <c r="N139" i="9"/>
  <c r="N140" i="9"/>
  <c r="N141" i="9"/>
  <c r="N142" i="9"/>
  <c r="N119" i="9"/>
  <c r="N124" i="9"/>
  <c r="N125" i="9"/>
  <c r="N127" i="9"/>
  <c r="N128" i="9"/>
  <c r="N129" i="9"/>
  <c r="N112" i="9"/>
  <c r="N116" i="9"/>
  <c r="N51" i="9"/>
  <c r="N52" i="9"/>
  <c r="N38" i="9"/>
  <c r="N41" i="9"/>
  <c r="N42" i="9"/>
  <c r="N8" i="9"/>
  <c r="N13" i="9"/>
  <c r="N98" i="9"/>
  <c r="N68" i="9"/>
  <c r="N74" i="9"/>
  <c r="N75" i="9"/>
  <c r="N76" i="9"/>
  <c r="N77" i="9"/>
  <c r="N78" i="9"/>
  <c r="K37" i="7" l="1"/>
  <c r="M34" i="7"/>
  <c r="M11" i="8"/>
  <c r="M16" i="8"/>
  <c r="M18" i="8"/>
  <c r="M21" i="8"/>
  <c r="M15" i="7"/>
  <c r="M16" i="7"/>
  <c r="M18" i="7"/>
  <c r="M19" i="7"/>
  <c r="M20" i="7"/>
  <c r="M10" i="7"/>
  <c r="M15" i="6"/>
  <c r="L63" i="7"/>
  <c r="M12" i="7"/>
  <c r="N94" i="9"/>
  <c r="M41" i="6"/>
  <c r="M73" i="7" l="1"/>
  <c r="N164" i="9"/>
  <c r="N165" i="9"/>
  <c r="L172" i="9"/>
  <c r="N163" i="9" l="1"/>
  <c r="K80" i="7"/>
  <c r="K63" i="7"/>
  <c r="M63" i="7" s="1"/>
  <c r="N26" i="9"/>
  <c r="N64" i="9"/>
  <c r="N121" i="9"/>
  <c r="N50" i="9"/>
  <c r="N71" i="9"/>
  <c r="L114" i="9"/>
  <c r="N180" i="9"/>
  <c r="K60" i="6"/>
  <c r="M71" i="7"/>
  <c r="M35" i="6"/>
  <c r="L46" i="9"/>
  <c r="L14" i="9" l="1"/>
  <c r="N14" i="9" s="1"/>
  <c r="L59" i="9"/>
  <c r="K38" i="6"/>
  <c r="N95" i="9"/>
  <c r="M42" i="6"/>
  <c r="K26" i="6" l="1"/>
  <c r="M46" i="7"/>
  <c r="M47" i="7"/>
  <c r="K23" i="7" l="1"/>
  <c r="L132" i="9"/>
  <c r="L79" i="9" l="1"/>
  <c r="K56" i="6"/>
  <c r="K76" i="7" l="1"/>
  <c r="L185" i="9" l="1"/>
  <c r="L10" i="9"/>
  <c r="K24" i="8"/>
  <c r="N156" i="9" l="1"/>
  <c r="N155" i="9"/>
  <c r="N120" i="9" l="1"/>
  <c r="N65" i="9"/>
  <c r="N63" i="9"/>
  <c r="N15" i="9"/>
  <c r="N49" i="9"/>
  <c r="M24" i="8"/>
  <c r="M14" i="6"/>
  <c r="M11" i="7"/>
  <c r="J9" i="8" l="1"/>
  <c r="M11" i="6"/>
  <c r="M10" i="6"/>
  <c r="M12" i="6"/>
  <c r="N21" i="9" l="1"/>
  <c r="K14" i="8"/>
  <c r="M14" i="8" s="1"/>
  <c r="K13" i="8" l="1"/>
  <c r="M13" i="8" s="1"/>
  <c r="L9" i="9"/>
  <c r="N9" i="9" l="1"/>
  <c r="N114" i="9"/>
  <c r="N58" i="9"/>
  <c r="M59" i="6" l="1"/>
  <c r="J56" i="6" l="1"/>
  <c r="N102" i="9"/>
  <c r="M101" i="9"/>
  <c r="L101" i="9"/>
  <c r="M100" i="9"/>
  <c r="L100" i="9"/>
  <c r="M99" i="9"/>
  <c r="L99" i="9"/>
  <c r="M97" i="9"/>
  <c r="L97" i="9"/>
  <c r="L44" i="6"/>
  <c r="L48" i="6"/>
  <c r="K48" i="6"/>
  <c r="L47" i="6"/>
  <c r="L46" i="6"/>
  <c r="M45" i="6"/>
  <c r="K44" i="6"/>
  <c r="K47" i="6"/>
  <c r="K46" i="6"/>
  <c r="N99" i="9" l="1"/>
  <c r="N101" i="9"/>
  <c r="N97" i="9"/>
  <c r="N100" i="9"/>
  <c r="K110" i="9"/>
  <c r="L56" i="6"/>
  <c r="M56" i="6" s="1"/>
  <c r="M40" i="6"/>
  <c r="M47" i="6"/>
  <c r="L110" i="9"/>
  <c r="M56" i="9"/>
  <c r="M60" i="9" s="1"/>
  <c r="L20" i="8" s="1"/>
  <c r="M46" i="6"/>
  <c r="M44" i="6"/>
  <c r="M48" i="6"/>
  <c r="N110" i="9" l="1"/>
  <c r="N159" i="9"/>
  <c r="N158" i="9"/>
  <c r="M23" i="6"/>
  <c r="M22" i="6"/>
  <c r="M21" i="6"/>
  <c r="M52" i="7"/>
  <c r="M50" i="7"/>
  <c r="M49" i="7"/>
  <c r="M39" i="7"/>
  <c r="M30" i="7"/>
  <c r="M31" i="7"/>
  <c r="M32" i="7"/>
  <c r="M33" i="7"/>
  <c r="M55" i="9"/>
  <c r="M12" i="9" s="1"/>
  <c r="L55" i="9"/>
  <c r="L51" i="1" l="1"/>
  <c r="L15" i="8" s="1"/>
  <c r="L12" i="8" s="1"/>
  <c r="L47" i="1"/>
  <c r="K47" i="1"/>
  <c r="K51" i="1"/>
  <c r="K15" i="8" s="1"/>
  <c r="K12" i="8" s="1"/>
  <c r="L12" i="9"/>
  <c r="N18" i="9" l="1"/>
  <c r="M16" i="6"/>
  <c r="L16" i="9"/>
  <c r="N118" i="9" l="1"/>
  <c r="N69" i="9"/>
  <c r="N59" i="9"/>
  <c r="M9" i="7" l="1"/>
  <c r="M60" i="6"/>
  <c r="N126" i="9" l="1"/>
  <c r="M17" i="7" l="1"/>
  <c r="M80" i="7" l="1"/>
  <c r="N83" i="9" l="1"/>
  <c r="M51" i="7"/>
  <c r="M53" i="7"/>
  <c r="M33" i="6"/>
  <c r="M32" i="6"/>
  <c r="M31" i="6"/>
  <c r="M30" i="6"/>
  <c r="M29" i="6"/>
  <c r="K91" i="9" l="1"/>
  <c r="J38" i="6"/>
  <c r="N162" i="9"/>
  <c r="M28" i="6"/>
  <c r="M38" i="6" s="1"/>
  <c r="K10" i="9" l="1"/>
  <c r="N34" i="9" l="1"/>
  <c r="N154" i="9"/>
  <c r="N160" i="9"/>
  <c r="N152" i="9"/>
  <c r="N179" i="9"/>
  <c r="M43" i="7"/>
  <c r="M70" i="7"/>
  <c r="M40" i="7"/>
  <c r="M45" i="7"/>
  <c r="M13" i="7" l="1"/>
  <c r="N122" i="9"/>
  <c r="N67" i="9"/>
  <c r="M37" i="1" l="1"/>
  <c r="M49" i="6"/>
  <c r="M9" i="6"/>
  <c r="M46" i="1"/>
  <c r="J26" i="6" l="1"/>
  <c r="J23" i="7"/>
  <c r="M23" i="7" s="1"/>
  <c r="N70" i="9"/>
  <c r="N62" i="9"/>
  <c r="N48" i="9"/>
  <c r="M26" i="6" l="1"/>
  <c r="M57" i="6" s="1"/>
  <c r="K55" i="9"/>
  <c r="N55" i="9" s="1"/>
  <c r="K79" i="9"/>
  <c r="N79" i="9" s="1"/>
  <c r="J57" i="6"/>
  <c r="J61" i="6" s="1"/>
  <c r="K132" i="9"/>
  <c r="N132" i="9" s="1"/>
  <c r="J20" i="8" l="1"/>
  <c r="K56" i="9"/>
  <c r="N138" i="9"/>
  <c r="N32" i="9"/>
  <c r="M29" i="7"/>
  <c r="N178" i="9"/>
  <c r="M69" i="7"/>
  <c r="N57" i="9"/>
  <c r="M172" i="9"/>
  <c r="N161" i="9"/>
  <c r="N172" i="9"/>
  <c r="M135" i="9"/>
  <c r="L135" i="9"/>
  <c r="K135" i="9"/>
  <c r="N134" i="9"/>
  <c r="N135" i="9" s="1"/>
  <c r="N81" i="9"/>
  <c r="N91" i="9" s="1"/>
  <c r="M111" i="9" l="1"/>
  <c r="M115" i="9"/>
  <c r="J37" i="7"/>
  <c r="N137" i="9"/>
  <c r="N146" i="9" s="1"/>
  <c r="K146" i="9"/>
  <c r="L111" i="9"/>
  <c r="K60" i="9"/>
  <c r="J17" i="8"/>
  <c r="J76" i="7"/>
  <c r="M76" i="7" s="1"/>
  <c r="N185" i="9"/>
  <c r="M16" i="9"/>
  <c r="K46" i="9"/>
  <c r="N46" i="9" s="1"/>
  <c r="L115" i="9"/>
  <c r="M28" i="7"/>
  <c r="M37" i="7" s="1"/>
  <c r="L56" i="9"/>
  <c r="N56" i="9" s="1"/>
  <c r="M11" i="9" l="1"/>
  <c r="L60" i="9"/>
  <c r="N60" i="9" s="1"/>
  <c r="K12" i="9"/>
  <c r="K115" i="9"/>
  <c r="N115" i="9" s="1"/>
  <c r="K111" i="9"/>
  <c r="N111" i="9" s="1"/>
  <c r="K16" i="9" l="1"/>
  <c r="N16" i="9" s="1"/>
  <c r="N12" i="9"/>
  <c r="L11" i="9"/>
  <c r="N10" i="9"/>
  <c r="K11" i="9" l="1"/>
  <c r="K7" i="9" s="1"/>
  <c r="M7" i="9"/>
  <c r="L7" i="9"/>
  <c r="N11" i="9" l="1"/>
  <c r="N7" i="9"/>
  <c r="J47" i="1" l="1"/>
  <c r="M47" i="1" s="1"/>
  <c r="M42" i="7"/>
  <c r="M41" i="7"/>
  <c r="L26" i="7"/>
  <c r="K26" i="7"/>
  <c r="K77" i="7" s="1"/>
  <c r="K81" i="7" s="1"/>
  <c r="J26" i="7"/>
  <c r="J77" i="7" s="1"/>
  <c r="J81" i="7" s="1"/>
  <c r="M25" i="7"/>
  <c r="M26" i="7" s="1"/>
  <c r="L9" i="8"/>
  <c r="K57" i="6"/>
  <c r="K61" i="6" s="1"/>
  <c r="K19" i="8"/>
  <c r="K9" i="8" l="1"/>
  <c r="M9" i="8" s="1"/>
  <c r="M19" i="8"/>
  <c r="J15" i="8"/>
  <c r="L57" i="6"/>
  <c r="L61" i="6" s="1"/>
  <c r="M61" i="6" s="1"/>
  <c r="K20" i="8"/>
  <c r="M20" i="8" s="1"/>
  <c r="L77" i="7" l="1"/>
  <c r="M77" i="7"/>
  <c r="J12" i="8"/>
  <c r="K17" i="8"/>
  <c r="L81" i="7" l="1"/>
  <c r="L25" i="8" s="1"/>
  <c r="L22" i="8" s="1"/>
  <c r="L17" i="8"/>
  <c r="M17" i="8" s="1"/>
  <c r="K25" i="8"/>
  <c r="M81" i="7" l="1"/>
  <c r="L10" i="8"/>
  <c r="L7" i="8" s="1"/>
  <c r="K10" i="8"/>
  <c r="K7" i="8" s="1"/>
  <c r="K22" i="8"/>
  <c r="J25" i="8" l="1"/>
  <c r="M25" i="8" s="1"/>
  <c r="J10" i="8" l="1"/>
  <c r="J22" i="8"/>
  <c r="M22" i="8" s="1"/>
  <c r="J7" i="8" l="1"/>
  <c r="M9" i="1" l="1"/>
  <c r="M51" i="1" l="1"/>
  <c r="M15" i="8"/>
  <c r="M12" i="8"/>
  <c r="M7" i="8" l="1"/>
  <c r="M10" i="8"/>
</calcChain>
</file>

<file path=xl/sharedStrings.xml><?xml version="1.0" encoding="utf-8"?>
<sst xmlns="http://schemas.openxmlformats.org/spreadsheetml/2006/main" count="2409" uniqueCount="328">
  <si>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</si>
  <si>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</si>
  <si>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</si>
  <si>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</si>
  <si>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</si>
  <si>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</si>
  <si>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</si>
  <si>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</si>
  <si>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</si>
  <si>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</si>
  <si>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</si>
  <si>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</si>
  <si>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</si>
  <si>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</si>
  <si>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</si>
  <si>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</si>
  <si>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</si>
  <si>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</si>
  <si>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</si>
  <si>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</si>
  <si>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</si>
  <si>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</si>
  <si>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</si>
  <si>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</si>
  <si>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</si>
  <si>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</si>
  <si>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</si>
  <si>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</si>
  <si>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</si>
  <si>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</si>
  <si>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</si>
  <si>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</si>
  <si>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</si>
  <si>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</si>
  <si>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</si>
  <si>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</si>
  <si>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</si>
  <si>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</si>
  <si>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</si>
  <si>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</si>
  <si>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</si>
  <si>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</si>
  <si>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</si>
  <si>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</si>
  <si>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</si>
  <si>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</si>
  <si>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</si>
  <si>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</si>
  <si>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</si>
  <si>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</si>
  <si>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</si>
  <si>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</si>
  <si>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</si>
  <si>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</si>
  <si>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</si>
  <si>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</si>
  <si>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</si>
  <si>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</si>
  <si>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</si>
  <si>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</si>
  <si>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</si>
  <si>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</si>
  <si>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</si>
  <si>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</si>
  <si>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</si>
  <si>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</si>
  <si>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</si>
  <si>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</si>
  <si>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</si>
  <si>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</si>
  <si>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</si>
  <si>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</si>
  <si>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</si>
  <si>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</si>
  <si>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</si>
  <si>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</si>
  <si>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</si>
  <si>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</si>
  <si>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</si>
  <si>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</si>
  <si>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</si>
  <si>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</si>
  <si>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</si>
  <si>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</si>
  <si>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</si>
  <si>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</si>
  <si>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</si>
  <si>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</si>
  <si>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</si>
  <si>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</si>
  <si>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</si>
  <si>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</si>
  <si>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</si>
  <si>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</si>
  <si>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</si>
  <si>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</si>
  <si>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</si>
  <si>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</si>
  <si>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</si>
  <si>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</si>
  <si>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</si>
  <si>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</si>
  <si>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</si>
  <si>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</si>
  <si>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</si>
  <si>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</si>
  <si>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</si>
  <si>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</si>
  <si>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</si>
  <si>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</si>
  <si>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</si>
  <si>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</si>
  <si>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</si>
  <si>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</si>
  <si>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</si>
  <si>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</si>
  <si>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</si>
  <si>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</si>
  <si>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</si>
  <si>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</si>
  <si>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</si>
  <si>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</si>
  <si>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</si>
  <si>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</si>
  <si>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</si>
  <si>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</si>
  <si>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</si>
  <si>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</si>
  <si>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</si>
  <si>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</si>
  <si>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</si>
  <si>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</si>
  <si>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</si>
  <si>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</si>
  <si>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</si>
  <si>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</si>
  <si>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</si>
  <si>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</si>
  <si>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</si>
  <si>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</si>
  <si>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</si>
  <si>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</si>
  <si>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</si>
  <si>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</si>
  <si>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</si>
  <si>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</si>
  <si>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краевые деньги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</si>
  <si>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</si>
  <si>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</si>
  <si>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</si>
  <si>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</si>
  <si>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</si>
  <si>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</si>
  <si>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</si>
  <si>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</si>
  <si>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</si>
  <si>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</si>
  <si>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</si>
  <si>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</si>
  <si>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</si>
  <si>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</si>
  <si>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</si>
  <si>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</si>
  <si>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</si>
  <si>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</si>
  <si>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</si>
  <si>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</si>
  <si>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</si>
  <si>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</si>
  <si>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</si>
  <si>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</si>
  <si>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</si>
  <si>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</si>
  <si>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</si>
  <si>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</si>
  <si>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</si>
  <si>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</si>
  <si>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</si>
  <si>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</si>
  <si>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</si>
  <si>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</si>
  <si>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</si>
  <si>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Снимали 7700 с ЦБС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</si>
  <si>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</si>
  <si>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</si>
  <si>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</si>
  <si>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</si>
  <si>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</si>
  <si>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</si>
  <si>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</si>
  <si>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</si>
  <si>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</si>
  <si>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</si>
  <si>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</si>
  <si>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</si>
  <si>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</si>
  <si>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</si>
  <si>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</si>
  <si>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</si>
  <si>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</si>
  <si>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</si>
  <si>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</si>
  <si>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</si>
  <si>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</si>
  <si>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</si>
  <si>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</si>
  <si>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</si>
  <si>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</si>
  <si>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</si>
  <si>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</si>
  <si>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</si>
  <si>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</si>
  <si>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</si>
  <si>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</si>
  <si>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</si>
  <si>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</si>
  <si>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</si>
  <si>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</si>
  <si>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</si>
  <si>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</si>
  <si>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</si>
  <si>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</si>
  <si>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</si>
  <si>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</si>
  <si>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</si>
  <si>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</si>
  <si>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</si>
  <si>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</si>
  <si>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</si>
  <si>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</si>
  <si>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</si>
  <si>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</si>
  <si>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</si>
  <si>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</si>
  <si>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</si>
  <si>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</si>
  <si>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</si>
  <si>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</si>
  <si>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</si>
  <si>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</si>
  <si>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</si>
  <si>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</si>
  <si>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</si>
  <si>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</si>
  <si>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</si>
  <si>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</si>
  <si>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</si>
  <si>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</si>
  <si>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</si>
  <si>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</si>
  <si>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</si>
  <si>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</si>
  <si>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t>2019 год</t>
  </si>
  <si>
    <r>
      <rPr>
        <sz val="14"/>
        <color indexed="8"/>
        <rFont val="Arial"/>
        <family val="2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Arial"/>
        <family val="2"/>
        <charset val="204"/>
      </rPr>
      <t xml:space="preserve">
</t>
    </r>
  </si>
  <si>
    <t>1.10</t>
  </si>
  <si>
    <t>1.11</t>
  </si>
  <si>
    <t>0077440</t>
  </si>
  <si>
    <t>3.3.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</si>
  <si>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</si>
  <si>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</si>
  <si>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</si>
  <si>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</si>
  <si>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</si>
  <si>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</si>
  <si>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>Разработка дизайн-проекта к ПСД на модернизацию городской библиотеки</t>
  </si>
  <si>
    <t>Субсидия на частичное финансирование (возмещение) расходов на повышение размеров оплаты труда основного персонала муниципальных библиотек и муниципальных музеев Красноярского края</t>
  </si>
  <si>
    <t>1.13</t>
  </si>
  <si>
    <t>0010440</t>
  </si>
  <si>
    <t>2.4.</t>
  </si>
  <si>
    <t>853</t>
  </si>
  <si>
    <t>1.14</t>
  </si>
  <si>
    <t>00L5190</t>
  </si>
  <si>
    <t>3.4.</t>
  </si>
  <si>
    <t>Обеспечение развития и укрепления материально-технической базы муниципальных домов культуры</t>
  </si>
  <si>
    <t>00R5580</t>
  </si>
  <si>
    <t>3.5.</t>
  </si>
  <si>
    <t>3.6.</t>
  </si>
  <si>
    <t>00S8400</t>
  </si>
  <si>
    <t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(Софинансирование за счет средств местного бюджета)</t>
  </si>
  <si>
    <t>3.7.</t>
  </si>
  <si>
    <t xml:space="preserve"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</si>
  <si>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>0078400</t>
  </si>
  <si>
    <t xml:space="preserve">Софинансирование к субсидии на организационную и материально-техническую модернизацию городских муниципальных библиотек Красноярского края </t>
  </si>
  <si>
    <t>4.15</t>
  </si>
  <si>
    <t xml:space="preserve">Субсидия на организационную и материально-техническую модернизацию городских муниципальных библиотек Красноярского края </t>
  </si>
  <si>
    <t>00S4490</t>
  </si>
  <si>
    <t>4.16</t>
  </si>
  <si>
    <t>4.14.</t>
  </si>
  <si>
    <t>4.15.</t>
  </si>
  <si>
    <t>4.16.</t>
  </si>
  <si>
    <t>0074490</t>
  </si>
  <si>
    <t>4.17</t>
  </si>
  <si>
    <t>4.17.</t>
  </si>
  <si>
    <t>00L5580</t>
  </si>
  <si>
    <t>Софинансирование субсидии на обеспечение развития и укрепления материально-технической базы муниципальных домов культуры</t>
  </si>
  <si>
    <t>0010460</t>
  </si>
  <si>
    <t>2.5.</t>
  </si>
  <si>
    <t>0010420</t>
  </si>
  <si>
    <t>Субсидия на частичное финансирование (возмещение) расходов на увеличение размеров оплаты труда работников учреждений культуры, подведомственных муниципальному органу управления в сфере культуры</t>
  </si>
  <si>
    <t xml:space="preserve">Субсидия 
на частичное финансирование (возмещение) расходов на увеличение размеров оплаты труда педагогических работников муниципальных учреждений дополнительного образования детей
</t>
  </si>
  <si>
    <t>3.8.</t>
  </si>
  <si>
    <t>0098210</t>
  </si>
  <si>
    <t>Целевое пожертвование денежных средств на площадь МБУК ГДК "Угольщик"</t>
  </si>
  <si>
    <t>4.18</t>
  </si>
  <si>
    <t xml:space="preserve">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
</t>
  </si>
  <si>
    <t xml:space="preserve">Софинансирование к 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</t>
  </si>
  <si>
    <t>00S5190</t>
  </si>
  <si>
    <t xml:space="preserve">Субсидии на подключение общедоступных библиотек Российской Федерации 
к сети Интернет и развитие системы библиотечного дела с учетом 
задачи расширения информационных технологий и оцифровки </t>
  </si>
  <si>
    <t>Софинансирование для Поддержки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</si>
  <si>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2020 год</t>
  </si>
  <si>
    <t>2018год</t>
  </si>
  <si>
    <t>Итого на 
2018 -2020годы</t>
  </si>
  <si>
    <t>Средства на повышение минимальных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</si>
  <si>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 xml:space="preserve"> Поддержка не менее 4 социокультурных проектов 
</t>
  </si>
  <si>
    <t>Итого на  
2018-2020 годы</t>
  </si>
  <si>
    <t>Итого на 
2018 -2020 годы</t>
  </si>
  <si>
    <t>.</t>
  </si>
  <si>
    <t>Итого на 2018 -2020 годы</t>
  </si>
  <si>
    <t xml:space="preserve"> Поддержка не менее 4  социокультурных проектов 
</t>
  </si>
  <si>
    <t xml:space="preserve">Приложение 3 к паспорту муниципальной программы города Бородино "Развитие культуры"
</t>
  </si>
  <si>
    <t>Приложение 2  к паспорту подпрограммы  "Поддержка искусства и народного творчества"</t>
  </si>
  <si>
    <t xml:space="preserve">Приложение  2 к паспорту подпрограммы "Обеспечение условий реализациии муниципальной программы и прочие мероприятия"
          </t>
  </si>
  <si>
    <t>Количество экземпляров новых поступлений в библиотечные фонды общедоступных библиотек на 1 тыс. человек населения к 2020 году составит 236 экз.</t>
  </si>
  <si>
    <t>Приложение № 3                                                                                                                                           к постановлению администрации города Бородино  от  06.12.2017                      №  887</t>
  </si>
  <si>
    <r>
      <rPr>
        <sz val="14"/>
        <color indexed="8"/>
        <rFont val="Arial"/>
        <family val="2"/>
        <charset val="204"/>
      </rPr>
      <t>Приложение №4 к постановлению администрации города Бородино от  06.12.2017 № 887</t>
    </r>
    <r>
      <rPr>
        <sz val="12"/>
        <color indexed="8"/>
        <rFont val="Arial"/>
        <family val="2"/>
        <charset val="204"/>
      </rPr>
      <t xml:space="preserve">
</t>
    </r>
  </si>
  <si>
    <t>Приложение № 5                                                                       к постановлению администрации города Бородино от  06.12.2017  № 887</t>
  </si>
  <si>
    <t>Приложение № 6 к постановлению администрации города Бородино  от  06.12.2017   № 887</t>
  </si>
  <si>
    <t>Приложение № 7  к постановлению администрации города Бородино  от     06.12.2017     № 887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</si>
</sst>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589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3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166" fontId="7" fillId="0" borderId="2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1" xfId="0" applyNumberFormat="1" applyFont="1" applyFill="1" applyBorder="1" applyAlignment="1">
      <alignment horizontal="center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7" fillId="4" borderId="15" xfId="0" applyNumberFormat="1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10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12" xfId="0" applyNumberFormat="1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49" fontId="15" fillId="2" borderId="10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3" borderId="0" xfId="0" applyFont="1" applyFill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6" fontId="14" fillId="2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24" fillId="2" borderId="0" xfId="0" applyFont="1" applyFill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/>
    </xf>
    <xf numFmtId="0" fontId="7" fillId="0" borderId="0" xfId="0" applyFont="1" applyFill="1" applyAlignment="1">
      <alignment vertical="top"/>
    </xf>
    <xf numFmtId="0" fontId="14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/>
    <xf numFmtId="166" fontId="7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 vertical="center" wrapText="1"/>
    </xf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49" fontId="21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49" fontId="21" fillId="2" borderId="0" xfId="0" applyNumberFormat="1" applyFont="1" applyFill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6"/>
  <sheetViews>
    <sheetView view="pageBreakPreview" zoomScale="63" zoomScaleNormal="85" zoomScaleSheetLayoutView="63" workbookViewId="0">
      <selection activeCell="L1" sqref="L1:N1"/>
    </sheetView>
  </sheetViews>
  <sheetFormatPr defaultColWidth="9.109375" defaultRowHeight="15.6" x14ac:dyDescent="0.25"/>
  <cols>
    <col min="1" max="1" width="7.5546875" style="12" customWidth="1"/>
    <col min="2" max="2" width="20" style="12" customWidth="1"/>
    <col min="3" max="3" width="23.109375" style="9" customWidth="1"/>
    <col min="4" max="4" width="19.33203125" style="9" customWidth="1"/>
    <col min="5" max="6" width="9.109375" style="9"/>
    <col min="7" max="7" width="4.5546875" style="9" customWidth="1"/>
    <col min="8" max="8" width="3" style="9" customWidth="1"/>
    <col min="9" max="9" width="14.109375" style="9" customWidth="1"/>
    <col min="10" max="10" width="7.5546875" style="9" customWidth="1"/>
    <col min="11" max="12" width="21.109375" style="9" customWidth="1"/>
    <col min="13" max="13" width="21.88671875" style="9" customWidth="1"/>
    <col min="14" max="14" width="22.6640625" style="9" customWidth="1"/>
    <col min="15" max="15" width="21.109375" style="9" customWidth="1"/>
    <col min="16" max="16" width="35.88671875" style="9" customWidth="1"/>
    <col min="17" max="18" width="9.109375" style="9"/>
    <col min="19" max="19" width="10.44140625" style="9" bestFit="1" customWidth="1"/>
    <col min="20" max="16384" width="9.109375" style="9"/>
  </cols>
  <sheetData>
    <row r="1" spans="1:16" ht="87.75" customHeight="1" x14ac:dyDescent="0.25">
      <c r="A1" s="54"/>
      <c r="B1" s="54"/>
      <c r="C1" s="55"/>
      <c r="D1" s="55"/>
      <c r="E1" s="55"/>
      <c r="F1" s="55"/>
      <c r="G1" s="55"/>
      <c r="H1" s="55"/>
      <c r="I1" s="55"/>
      <c r="J1" s="55"/>
      <c r="K1" s="55"/>
      <c r="L1" s="500" t="s">
        <v>324</v>
      </c>
      <c r="M1" s="500"/>
      <c r="N1" s="500"/>
      <c r="O1" s="438"/>
      <c r="P1" s="438"/>
    </row>
    <row r="2" spans="1:16" ht="87.75" customHeight="1" x14ac:dyDescent="0.25">
      <c r="A2" s="54"/>
      <c r="B2" s="54"/>
      <c r="C2" s="55"/>
      <c r="D2" s="55"/>
      <c r="E2" s="55"/>
      <c r="F2" s="449"/>
      <c r="G2" s="450"/>
      <c r="H2" s="450"/>
      <c r="I2" s="55"/>
      <c r="J2" s="55"/>
      <c r="K2" s="55"/>
      <c r="L2" s="461" t="s">
        <v>319</v>
      </c>
      <c r="M2" s="461"/>
      <c r="N2" s="461"/>
      <c r="O2" s="437"/>
      <c r="P2" s="437"/>
    </row>
    <row r="3" spans="1:16" ht="53.25" customHeight="1" x14ac:dyDescent="0.25">
      <c r="A3" s="451" t="s">
        <v>169</v>
      </c>
      <c r="B3" s="451"/>
      <c r="C3" s="451"/>
      <c r="D3" s="451"/>
      <c r="E3" s="451"/>
      <c r="F3" s="451"/>
      <c r="G3" s="451"/>
      <c r="H3" s="451"/>
      <c r="I3" s="451"/>
      <c r="J3" s="451"/>
      <c r="K3" s="451"/>
      <c r="L3" s="451"/>
      <c r="M3" s="451"/>
      <c r="N3" s="451"/>
      <c r="O3" s="56"/>
    </row>
    <row r="4" spans="1:16" x14ac:dyDescent="0.25">
      <c r="A4" s="54"/>
      <c r="B4" s="54"/>
      <c r="C4" s="55"/>
      <c r="D4" s="55"/>
      <c r="E4" s="55"/>
      <c r="F4" s="57"/>
      <c r="G4" s="58" t="s">
        <v>25</v>
      </c>
      <c r="H4" s="57">
        <v>1</v>
      </c>
      <c r="I4" s="57"/>
      <c r="J4" s="55"/>
      <c r="K4" s="55"/>
      <c r="L4" s="55"/>
      <c r="M4" s="55"/>
      <c r="N4" s="55"/>
      <c r="O4" s="55"/>
    </row>
    <row r="5" spans="1:16" ht="18" customHeight="1" x14ac:dyDescent="0.25">
      <c r="A5" s="456" t="s">
        <v>2</v>
      </c>
      <c r="B5" s="459" t="s">
        <v>177</v>
      </c>
      <c r="C5" s="457" t="s">
        <v>244</v>
      </c>
      <c r="D5" s="455" t="s">
        <v>196</v>
      </c>
      <c r="E5" s="455" t="s">
        <v>3</v>
      </c>
      <c r="F5" s="455"/>
      <c r="G5" s="455"/>
      <c r="H5" s="455"/>
      <c r="I5" s="455"/>
      <c r="J5" s="455"/>
      <c r="K5" s="452" t="s">
        <v>191</v>
      </c>
      <c r="L5" s="453"/>
      <c r="M5" s="453"/>
      <c r="N5" s="454"/>
      <c r="O5" s="455" t="s">
        <v>4</v>
      </c>
    </row>
    <row r="6" spans="1:16" ht="112.5" customHeight="1" x14ac:dyDescent="0.25">
      <c r="A6" s="456"/>
      <c r="B6" s="460"/>
      <c r="C6" s="458"/>
      <c r="D6" s="455"/>
      <c r="E6" s="59" t="s">
        <v>5</v>
      </c>
      <c r="F6" s="59" t="s">
        <v>6</v>
      </c>
      <c r="G6" s="452" t="s">
        <v>7</v>
      </c>
      <c r="H6" s="453"/>
      <c r="I6" s="454"/>
      <c r="J6" s="59" t="s">
        <v>8</v>
      </c>
      <c r="K6" s="432" t="s">
        <v>310</v>
      </c>
      <c r="L6" s="432" t="s">
        <v>252</v>
      </c>
      <c r="M6" s="432" t="s">
        <v>309</v>
      </c>
      <c r="N6" s="432" t="s">
        <v>311</v>
      </c>
      <c r="O6" s="455"/>
    </row>
    <row r="7" spans="1:16" ht="49.5" customHeight="1" x14ac:dyDescent="0.25">
      <c r="A7" s="504"/>
      <c r="B7" s="478" t="s">
        <v>72</v>
      </c>
      <c r="C7" s="505" t="s">
        <v>164</v>
      </c>
      <c r="D7" s="60" t="s">
        <v>132</v>
      </c>
      <c r="E7" s="61" t="s">
        <v>44</v>
      </c>
      <c r="F7" s="61" t="s">
        <v>44</v>
      </c>
      <c r="G7" s="61" t="s">
        <v>44</v>
      </c>
      <c r="H7" s="61" t="s">
        <v>44</v>
      </c>
      <c r="I7" s="61" t="s">
        <v>44</v>
      </c>
      <c r="J7" s="61" t="s">
        <v>44</v>
      </c>
      <c r="K7" s="62">
        <f t="shared" ref="K7:M7" si="0">SUM(K9:K11)</f>
        <v>53599473.829999998</v>
      </c>
      <c r="L7" s="62">
        <f t="shared" si="0"/>
        <v>52092391.170000002</v>
      </c>
      <c r="M7" s="62">
        <f t="shared" si="0"/>
        <v>52092391.170000002</v>
      </c>
      <c r="N7" s="62">
        <f t="shared" ref="N7:N16" si="1">SUM(K7:M7)</f>
        <v>157784256.17000002</v>
      </c>
      <c r="O7" s="63"/>
    </row>
    <row r="8" spans="1:16" ht="20.25" customHeight="1" x14ac:dyDescent="0.25">
      <c r="A8" s="476"/>
      <c r="B8" s="479"/>
      <c r="C8" s="476"/>
      <c r="D8" s="64" t="s">
        <v>21</v>
      </c>
      <c r="E8" s="65"/>
      <c r="F8" s="65"/>
      <c r="G8" s="65"/>
      <c r="H8" s="65"/>
      <c r="I8" s="65"/>
      <c r="J8" s="65"/>
      <c r="K8" s="65"/>
      <c r="L8" s="65"/>
      <c r="M8" s="65"/>
      <c r="N8" s="62">
        <f t="shared" si="1"/>
        <v>0</v>
      </c>
      <c r="O8" s="63"/>
    </row>
    <row r="9" spans="1:16" ht="65.25" customHeight="1" x14ac:dyDescent="0.25">
      <c r="A9" s="476"/>
      <c r="B9" s="479"/>
      <c r="C9" s="476"/>
      <c r="D9" s="64" t="s">
        <v>166</v>
      </c>
      <c r="E9" s="65" t="s">
        <v>44</v>
      </c>
      <c r="F9" s="66" t="s">
        <v>44</v>
      </c>
      <c r="G9" s="66" t="s">
        <v>44</v>
      </c>
      <c r="H9" s="66" t="s">
        <v>44</v>
      </c>
      <c r="I9" s="66" t="s">
        <v>44</v>
      </c>
      <c r="J9" s="66" t="s">
        <v>44</v>
      </c>
      <c r="K9" s="67"/>
      <c r="L9" s="67">
        <f>L14</f>
        <v>0</v>
      </c>
      <c r="M9" s="67"/>
      <c r="N9" s="62">
        <f t="shared" si="1"/>
        <v>0</v>
      </c>
      <c r="O9" s="63"/>
    </row>
    <row r="10" spans="1:16" ht="54" customHeight="1" x14ac:dyDescent="0.25">
      <c r="A10" s="476"/>
      <c r="B10" s="479"/>
      <c r="C10" s="476"/>
      <c r="D10" s="64" t="s">
        <v>167</v>
      </c>
      <c r="E10" s="65" t="s">
        <v>44</v>
      </c>
      <c r="F10" s="66" t="s">
        <v>44</v>
      </c>
      <c r="G10" s="66" t="s">
        <v>44</v>
      </c>
      <c r="H10" s="66" t="s">
        <v>44</v>
      </c>
      <c r="I10" s="66" t="s">
        <v>44</v>
      </c>
      <c r="J10" s="66" t="s">
        <v>44</v>
      </c>
      <c r="K10" s="67">
        <f t="shared" ref="K10:M11" si="2">K15+K59+K114</f>
        <v>0</v>
      </c>
      <c r="L10" s="67">
        <f t="shared" si="2"/>
        <v>0</v>
      </c>
      <c r="M10" s="67">
        <f t="shared" si="2"/>
        <v>0</v>
      </c>
      <c r="N10" s="62">
        <f t="shared" si="1"/>
        <v>0</v>
      </c>
      <c r="O10" s="63"/>
    </row>
    <row r="11" spans="1:16" ht="63" customHeight="1" x14ac:dyDescent="0.25">
      <c r="A11" s="477"/>
      <c r="B11" s="480"/>
      <c r="C11" s="477"/>
      <c r="D11" s="64" t="s">
        <v>168</v>
      </c>
      <c r="E11" s="65" t="s">
        <v>44</v>
      </c>
      <c r="F11" s="66" t="s">
        <v>44</v>
      </c>
      <c r="G11" s="66" t="s">
        <v>44</v>
      </c>
      <c r="H11" s="66" t="s">
        <v>44</v>
      </c>
      <c r="I11" s="66" t="s">
        <v>44</v>
      </c>
      <c r="J11" s="66" t="s">
        <v>44</v>
      </c>
      <c r="K11" s="67">
        <f t="shared" si="2"/>
        <v>53599473.829999998</v>
      </c>
      <c r="L11" s="67">
        <f t="shared" si="2"/>
        <v>52092391.170000002</v>
      </c>
      <c r="M11" s="67">
        <f>M16+M60+M115</f>
        <v>52092391.170000002</v>
      </c>
      <c r="N11" s="62">
        <f t="shared" si="1"/>
        <v>157784256.17000002</v>
      </c>
      <c r="O11" s="63"/>
      <c r="P11" s="43"/>
    </row>
    <row r="12" spans="1:16" ht="48.75" customHeight="1" x14ac:dyDescent="0.25">
      <c r="A12" s="465" t="s">
        <v>9</v>
      </c>
      <c r="B12" s="496" t="s">
        <v>45</v>
      </c>
      <c r="C12" s="468" t="s">
        <v>133</v>
      </c>
      <c r="D12" s="64" t="s">
        <v>132</v>
      </c>
      <c r="E12" s="65"/>
      <c r="F12" s="65"/>
      <c r="G12" s="65"/>
      <c r="H12" s="65"/>
      <c r="I12" s="65"/>
      <c r="J12" s="65"/>
      <c r="K12" s="67">
        <f t="shared" ref="K12:M12" si="3">K46+K55</f>
        <v>9826704.6699999999</v>
      </c>
      <c r="L12" s="67">
        <f t="shared" si="3"/>
        <v>9826704.6699999999</v>
      </c>
      <c r="M12" s="67">
        <f t="shared" si="3"/>
        <v>9826704.6699999999</v>
      </c>
      <c r="N12" s="62">
        <f t="shared" si="1"/>
        <v>29480114.009999998</v>
      </c>
      <c r="O12" s="63"/>
    </row>
    <row r="13" spans="1:16" ht="20.25" customHeight="1" x14ac:dyDescent="0.25">
      <c r="A13" s="476"/>
      <c r="B13" s="479"/>
      <c r="C13" s="476"/>
      <c r="D13" s="64" t="s">
        <v>21</v>
      </c>
      <c r="E13" s="65"/>
      <c r="F13" s="65"/>
      <c r="G13" s="65"/>
      <c r="H13" s="65"/>
      <c r="I13" s="65"/>
      <c r="J13" s="65"/>
      <c r="K13" s="67"/>
      <c r="L13" s="65"/>
      <c r="M13" s="65"/>
      <c r="N13" s="62">
        <f t="shared" si="1"/>
        <v>0</v>
      </c>
      <c r="O13" s="63"/>
    </row>
    <row r="14" spans="1:16" ht="51.75" customHeight="1" x14ac:dyDescent="0.25">
      <c r="A14" s="476"/>
      <c r="B14" s="479"/>
      <c r="C14" s="476"/>
      <c r="D14" s="64" t="s">
        <v>166</v>
      </c>
      <c r="E14" s="65" t="s">
        <v>44</v>
      </c>
      <c r="F14" s="66" t="s">
        <v>44</v>
      </c>
      <c r="G14" s="66" t="s">
        <v>44</v>
      </c>
      <c r="H14" s="66" t="s">
        <v>44</v>
      </c>
      <c r="I14" s="66" t="s">
        <v>44</v>
      </c>
      <c r="J14" s="66" t="s">
        <v>44</v>
      </c>
      <c r="K14" s="67">
        <v>0</v>
      </c>
      <c r="L14" s="67">
        <f>L36</f>
        <v>0</v>
      </c>
      <c r="M14" s="67">
        <f>M36</f>
        <v>0</v>
      </c>
      <c r="N14" s="62">
        <f t="shared" si="1"/>
        <v>0</v>
      </c>
      <c r="O14" s="63"/>
    </row>
    <row r="15" spans="1:16" ht="55.5" customHeight="1" x14ac:dyDescent="0.25">
      <c r="A15" s="476"/>
      <c r="B15" s="479"/>
      <c r="C15" s="476"/>
      <c r="D15" s="64" t="s">
        <v>167</v>
      </c>
      <c r="E15" s="65" t="s">
        <v>44</v>
      </c>
      <c r="F15" s="65" t="s">
        <v>44</v>
      </c>
      <c r="G15" s="65" t="s">
        <v>44</v>
      </c>
      <c r="H15" s="65" t="s">
        <v>44</v>
      </c>
      <c r="I15" s="65" t="s">
        <v>44</v>
      </c>
      <c r="J15" s="65" t="s">
        <v>44</v>
      </c>
      <c r="K15" s="67"/>
      <c r="L15" s="67">
        <f>L24+L49+L34+L25</f>
        <v>0</v>
      </c>
      <c r="M15" s="67">
        <f>M34+M24+M25+M49+M28+M29</f>
        <v>0</v>
      </c>
      <c r="N15" s="62">
        <f t="shared" si="1"/>
        <v>0</v>
      </c>
      <c r="O15" s="63"/>
    </row>
    <row r="16" spans="1:16" ht="64.5" customHeight="1" x14ac:dyDescent="0.25">
      <c r="A16" s="477"/>
      <c r="B16" s="480"/>
      <c r="C16" s="477"/>
      <c r="D16" s="64" t="s">
        <v>168</v>
      </c>
      <c r="E16" s="65" t="s">
        <v>44</v>
      </c>
      <c r="F16" s="65" t="s">
        <v>44</v>
      </c>
      <c r="G16" s="65" t="s">
        <v>44</v>
      </c>
      <c r="H16" s="65" t="s">
        <v>44</v>
      </c>
      <c r="I16" s="65" t="s">
        <v>44</v>
      </c>
      <c r="J16" s="65" t="s">
        <v>44</v>
      </c>
      <c r="K16" s="67">
        <f>K12-K15</f>
        <v>9826704.6699999999</v>
      </c>
      <c r="L16" s="67">
        <f>L12-L15-L14</f>
        <v>9826704.6699999999</v>
      </c>
      <c r="M16" s="67">
        <f>M12-M15-M14</f>
        <v>9826704.6699999999</v>
      </c>
      <c r="N16" s="62">
        <f t="shared" si="1"/>
        <v>29480114.009999998</v>
      </c>
      <c r="O16" s="63"/>
    </row>
    <row r="17" spans="1:15" ht="18.75" customHeight="1" x14ac:dyDescent="0.25">
      <c r="A17" s="68" t="s">
        <v>9</v>
      </c>
      <c r="B17" s="69"/>
      <c r="C17" s="446" t="s">
        <v>64</v>
      </c>
      <c r="D17" s="447"/>
      <c r="E17" s="447"/>
      <c r="F17" s="447"/>
      <c r="G17" s="447"/>
      <c r="H17" s="447"/>
      <c r="I17" s="447"/>
      <c r="J17" s="447"/>
      <c r="K17" s="447"/>
      <c r="L17" s="447"/>
      <c r="M17" s="447"/>
      <c r="N17" s="448"/>
      <c r="O17" s="63"/>
    </row>
    <row r="18" spans="1:15" ht="29.25" customHeight="1" x14ac:dyDescent="0.25">
      <c r="A18" s="103" t="s">
        <v>26</v>
      </c>
      <c r="B18" s="313"/>
      <c r="C18" s="484" t="s">
        <v>110</v>
      </c>
      <c r="D18" s="64" t="s">
        <v>52</v>
      </c>
      <c r="E18" s="71" t="s">
        <v>70</v>
      </c>
      <c r="F18" s="71" t="s">
        <v>23</v>
      </c>
      <c r="G18" s="72" t="s">
        <v>73</v>
      </c>
      <c r="H18" s="73">
        <v>1</v>
      </c>
      <c r="I18" s="106" t="s">
        <v>207</v>
      </c>
      <c r="J18" s="75" t="s">
        <v>75</v>
      </c>
      <c r="K18" s="99">
        <f>4358244.01+268817.2</f>
        <v>4627061.21</v>
      </c>
      <c r="L18" s="99">
        <f t="shared" ref="L18:M18" si="4">4358244.01+268817.2</f>
        <v>4627061.21</v>
      </c>
      <c r="M18" s="99">
        <f t="shared" si="4"/>
        <v>4627061.21</v>
      </c>
      <c r="N18" s="76">
        <f t="shared" ref="N18:N27" si="5">SUM(K18:M18)</f>
        <v>13881183.629999999</v>
      </c>
      <c r="O18" s="441"/>
    </row>
    <row r="19" spans="1:15" s="41" customFormat="1" ht="29.25" customHeight="1" x14ac:dyDescent="0.25">
      <c r="A19" s="129"/>
      <c r="B19" s="314"/>
      <c r="C19" s="485"/>
      <c r="D19" s="64" t="s">
        <v>52</v>
      </c>
      <c r="E19" s="78" t="s">
        <v>70</v>
      </c>
      <c r="F19" s="78" t="s">
        <v>23</v>
      </c>
      <c r="G19" s="79" t="s">
        <v>73</v>
      </c>
      <c r="H19" s="73">
        <v>1</v>
      </c>
      <c r="I19" s="106" t="s">
        <v>207</v>
      </c>
      <c r="J19" s="80" t="s">
        <v>241</v>
      </c>
      <c r="K19" s="99">
        <f>1316189.69+81182.8</f>
        <v>1397372.49</v>
      </c>
      <c r="L19" s="99">
        <f t="shared" ref="L19:M19" si="6">1316189.69+81182.8</f>
        <v>1397372.49</v>
      </c>
      <c r="M19" s="99">
        <f t="shared" si="6"/>
        <v>1397372.49</v>
      </c>
      <c r="N19" s="76">
        <f t="shared" si="5"/>
        <v>4192117.4699999997</v>
      </c>
      <c r="O19" s="442"/>
    </row>
    <row r="20" spans="1:15" s="23" customFormat="1" ht="29.25" customHeight="1" x14ac:dyDescent="0.25">
      <c r="A20" s="129"/>
      <c r="B20" s="314"/>
      <c r="C20" s="485"/>
      <c r="D20" s="64" t="s">
        <v>52</v>
      </c>
      <c r="E20" s="78" t="s">
        <v>70</v>
      </c>
      <c r="F20" s="78" t="s">
        <v>23</v>
      </c>
      <c r="G20" s="79" t="s">
        <v>73</v>
      </c>
      <c r="H20" s="73">
        <v>1</v>
      </c>
      <c r="I20" s="88" t="s">
        <v>207</v>
      </c>
      <c r="J20" s="78" t="s">
        <v>119</v>
      </c>
      <c r="K20" s="76">
        <f>2540</f>
        <v>2540</v>
      </c>
      <c r="L20" s="76">
        <f>2540</f>
        <v>2540</v>
      </c>
      <c r="M20" s="76">
        <f>2540</f>
        <v>2540</v>
      </c>
      <c r="N20" s="228">
        <f t="shared" si="5"/>
        <v>7620</v>
      </c>
      <c r="O20" s="442"/>
    </row>
    <row r="21" spans="1:15" ht="27" customHeight="1" x14ac:dyDescent="0.25">
      <c r="A21" s="129"/>
      <c r="B21" s="314"/>
      <c r="C21" s="485"/>
      <c r="D21" s="64" t="s">
        <v>52</v>
      </c>
      <c r="E21" s="78" t="s">
        <v>70</v>
      </c>
      <c r="F21" s="78" t="s">
        <v>23</v>
      </c>
      <c r="G21" s="79" t="s">
        <v>73</v>
      </c>
      <c r="H21" s="73">
        <v>1</v>
      </c>
      <c r="I21" s="88" t="s">
        <v>207</v>
      </c>
      <c r="J21" s="78" t="s">
        <v>24</v>
      </c>
      <c r="K21" s="76">
        <f>77353.8+372098.16+152299.08+364327.12+9080+51000</f>
        <v>1026158.1599999999</v>
      </c>
      <c r="L21" s="76">
        <f t="shared" ref="L21:M21" si="7">77353.8+372098.16+152299.08+364327.12+9080+51000</f>
        <v>1026158.1599999999</v>
      </c>
      <c r="M21" s="76">
        <f t="shared" si="7"/>
        <v>1026158.1599999999</v>
      </c>
      <c r="N21" s="228">
        <f t="shared" si="5"/>
        <v>3078474.4799999995</v>
      </c>
      <c r="O21" s="442"/>
    </row>
    <row r="22" spans="1:15" s="53" customFormat="1" ht="27" customHeight="1" x14ac:dyDescent="0.25">
      <c r="A22" s="129"/>
      <c r="B22" s="314"/>
      <c r="C22" s="485"/>
      <c r="D22" s="64" t="s">
        <v>52</v>
      </c>
      <c r="E22" s="71" t="s">
        <v>70</v>
      </c>
      <c r="F22" s="78" t="s">
        <v>23</v>
      </c>
      <c r="G22" s="79" t="s">
        <v>73</v>
      </c>
      <c r="H22" s="73">
        <v>1</v>
      </c>
      <c r="I22" s="88" t="s">
        <v>207</v>
      </c>
      <c r="J22" s="78" t="s">
        <v>118</v>
      </c>
      <c r="K22" s="197"/>
      <c r="L22" s="197"/>
      <c r="M22" s="83"/>
      <c r="N22" s="76">
        <f t="shared" si="5"/>
        <v>0</v>
      </c>
      <c r="O22" s="442"/>
    </row>
    <row r="23" spans="1:15" ht="43.5" customHeight="1" x14ac:dyDescent="0.25">
      <c r="A23" s="108"/>
      <c r="B23" s="315"/>
      <c r="C23" s="503"/>
      <c r="D23" s="64" t="s">
        <v>52</v>
      </c>
      <c r="E23" s="71" t="s">
        <v>70</v>
      </c>
      <c r="F23" s="78" t="s">
        <v>23</v>
      </c>
      <c r="G23" s="79" t="s">
        <v>73</v>
      </c>
      <c r="H23" s="73">
        <v>1</v>
      </c>
      <c r="I23" s="88" t="s">
        <v>207</v>
      </c>
      <c r="J23" s="374">
        <v>853</v>
      </c>
      <c r="K23" s="435">
        <v>160</v>
      </c>
      <c r="L23" s="435">
        <v>160</v>
      </c>
      <c r="M23" s="435">
        <v>160</v>
      </c>
      <c r="N23" s="76">
        <f t="shared" si="5"/>
        <v>480</v>
      </c>
      <c r="O23" s="443"/>
    </row>
    <row r="24" spans="1:15" ht="127.5" customHeight="1" x14ac:dyDescent="0.25">
      <c r="A24" s="129"/>
      <c r="B24" s="314"/>
      <c r="C24" s="444" t="s">
        <v>129</v>
      </c>
      <c r="D24" s="64" t="s">
        <v>52</v>
      </c>
      <c r="E24" s="71" t="s">
        <v>70</v>
      </c>
      <c r="F24" s="78" t="s">
        <v>23</v>
      </c>
      <c r="G24" s="79" t="s">
        <v>73</v>
      </c>
      <c r="H24" s="73">
        <v>1</v>
      </c>
      <c r="I24" s="78" t="s">
        <v>215</v>
      </c>
      <c r="J24" s="80" t="s">
        <v>75</v>
      </c>
      <c r="K24" s="83"/>
      <c r="L24" s="83"/>
      <c r="M24" s="83"/>
      <c r="N24" s="76">
        <f t="shared" si="5"/>
        <v>0</v>
      </c>
      <c r="O24" s="322"/>
    </row>
    <row r="25" spans="1:15" s="41" customFormat="1" ht="92.25" customHeight="1" x14ac:dyDescent="0.25">
      <c r="A25" s="129"/>
      <c r="B25" s="314"/>
      <c r="C25" s="445"/>
      <c r="D25" s="64" t="s">
        <v>52</v>
      </c>
      <c r="E25" s="71" t="s">
        <v>70</v>
      </c>
      <c r="F25" s="78" t="s">
        <v>23</v>
      </c>
      <c r="G25" s="79" t="s">
        <v>73</v>
      </c>
      <c r="H25" s="73">
        <v>1</v>
      </c>
      <c r="I25" s="78" t="s">
        <v>215</v>
      </c>
      <c r="J25" s="80" t="s">
        <v>241</v>
      </c>
      <c r="K25" s="83"/>
      <c r="L25" s="83"/>
      <c r="M25" s="83"/>
      <c r="N25" s="76">
        <f t="shared" si="5"/>
        <v>0</v>
      </c>
      <c r="O25" s="322"/>
    </row>
    <row r="26" spans="1:15" ht="194.25" customHeight="1" x14ac:dyDescent="0.25">
      <c r="A26" s="108"/>
      <c r="B26" s="315"/>
      <c r="C26" s="85" t="s">
        <v>130</v>
      </c>
      <c r="D26" s="86" t="s">
        <v>52</v>
      </c>
      <c r="E26" s="87" t="s">
        <v>70</v>
      </c>
      <c r="F26" s="88" t="s">
        <v>23</v>
      </c>
      <c r="G26" s="89" t="s">
        <v>73</v>
      </c>
      <c r="H26" s="90">
        <v>1</v>
      </c>
      <c r="I26" s="88" t="s">
        <v>216</v>
      </c>
      <c r="J26" s="68" t="s">
        <v>75</v>
      </c>
      <c r="K26" s="91"/>
      <c r="L26" s="91"/>
      <c r="M26" s="91"/>
      <c r="N26" s="76">
        <f t="shared" si="5"/>
        <v>0</v>
      </c>
      <c r="O26" s="317"/>
    </row>
    <row r="27" spans="1:15" s="44" customFormat="1" ht="143.25" customHeight="1" x14ac:dyDescent="0.25">
      <c r="A27" s="84"/>
      <c r="B27" s="84"/>
      <c r="C27" s="85" t="s">
        <v>130</v>
      </c>
      <c r="D27" s="86" t="s">
        <v>52</v>
      </c>
      <c r="E27" s="87" t="s">
        <v>70</v>
      </c>
      <c r="F27" s="88" t="s">
        <v>23</v>
      </c>
      <c r="G27" s="89" t="s">
        <v>73</v>
      </c>
      <c r="H27" s="90">
        <v>1</v>
      </c>
      <c r="I27" s="88" t="s">
        <v>216</v>
      </c>
      <c r="J27" s="68" t="s">
        <v>241</v>
      </c>
      <c r="K27" s="91"/>
      <c r="L27" s="91"/>
      <c r="M27" s="91"/>
      <c r="N27" s="76">
        <f t="shared" si="5"/>
        <v>0</v>
      </c>
      <c r="O27" s="92"/>
    </row>
    <row r="28" spans="1:15" s="48" customFormat="1" ht="111" customHeight="1" x14ac:dyDescent="0.25">
      <c r="A28" s="84"/>
      <c r="B28" s="77"/>
      <c r="C28" s="280" t="s">
        <v>131</v>
      </c>
      <c r="D28" s="86" t="s">
        <v>52</v>
      </c>
      <c r="E28" s="87" t="s">
        <v>70</v>
      </c>
      <c r="F28" s="88" t="s">
        <v>23</v>
      </c>
      <c r="G28" s="89" t="s">
        <v>73</v>
      </c>
      <c r="H28" s="90">
        <v>1</v>
      </c>
      <c r="I28" s="88" t="s">
        <v>222</v>
      </c>
      <c r="J28" s="68" t="s">
        <v>75</v>
      </c>
      <c r="K28" s="91"/>
      <c r="L28" s="91"/>
      <c r="M28" s="91"/>
      <c r="N28" s="91">
        <f>K28+L28+M28</f>
        <v>0</v>
      </c>
      <c r="O28" s="100"/>
    </row>
    <row r="29" spans="1:15" s="48" customFormat="1" ht="119.25" customHeight="1" x14ac:dyDescent="0.25">
      <c r="A29" s="84"/>
      <c r="B29" s="77"/>
      <c r="C29" s="280" t="s">
        <v>131</v>
      </c>
      <c r="D29" s="86" t="s">
        <v>52</v>
      </c>
      <c r="E29" s="87" t="s">
        <v>70</v>
      </c>
      <c r="F29" s="88" t="s">
        <v>23</v>
      </c>
      <c r="G29" s="89" t="s">
        <v>73</v>
      </c>
      <c r="H29" s="90">
        <v>1</v>
      </c>
      <c r="I29" s="88" t="s">
        <v>222</v>
      </c>
      <c r="J29" s="68" t="s">
        <v>241</v>
      </c>
      <c r="K29" s="91"/>
      <c r="L29" s="91"/>
      <c r="M29" s="91"/>
      <c r="N29" s="91">
        <f>K29+L29+M29</f>
        <v>0</v>
      </c>
      <c r="O29" s="100"/>
    </row>
    <row r="30" spans="1:15" s="53" customFormat="1" ht="222.75" customHeight="1" x14ac:dyDescent="0.25">
      <c r="A30" s="315"/>
      <c r="B30" s="314"/>
      <c r="C30" s="280" t="s">
        <v>298</v>
      </c>
      <c r="D30" s="86" t="s">
        <v>52</v>
      </c>
      <c r="E30" s="87" t="s">
        <v>70</v>
      </c>
      <c r="F30" s="88" t="s">
        <v>23</v>
      </c>
      <c r="G30" s="89" t="s">
        <v>73</v>
      </c>
      <c r="H30" s="90">
        <v>1</v>
      </c>
      <c r="I30" s="88" t="s">
        <v>295</v>
      </c>
      <c r="J30" s="412" t="s">
        <v>75</v>
      </c>
      <c r="K30" s="91"/>
      <c r="L30" s="91"/>
      <c r="M30" s="91"/>
      <c r="N30" s="91">
        <f>K30+L30+M30</f>
        <v>0</v>
      </c>
      <c r="O30" s="411"/>
    </row>
    <row r="31" spans="1:15" s="53" customFormat="1" ht="227.25" customHeight="1" x14ac:dyDescent="0.25">
      <c r="A31" s="315"/>
      <c r="B31" s="314"/>
      <c r="C31" s="280" t="s">
        <v>298</v>
      </c>
      <c r="D31" s="86" t="s">
        <v>52</v>
      </c>
      <c r="E31" s="87" t="s">
        <v>70</v>
      </c>
      <c r="F31" s="88" t="s">
        <v>23</v>
      </c>
      <c r="G31" s="89" t="s">
        <v>73</v>
      </c>
      <c r="H31" s="90">
        <v>1</v>
      </c>
      <c r="I31" s="88" t="s">
        <v>295</v>
      </c>
      <c r="J31" s="412" t="s">
        <v>241</v>
      </c>
      <c r="K31" s="91"/>
      <c r="L31" s="91"/>
      <c r="M31" s="91"/>
      <c r="N31" s="91">
        <f>K31+L31+M31</f>
        <v>0</v>
      </c>
      <c r="O31" s="411"/>
    </row>
    <row r="32" spans="1:15" ht="137.25" customHeight="1" x14ac:dyDescent="0.25">
      <c r="A32" s="102" t="s">
        <v>50</v>
      </c>
      <c r="B32" s="102"/>
      <c r="C32" s="286" t="s">
        <v>111</v>
      </c>
      <c r="D32" s="86" t="s">
        <v>52</v>
      </c>
      <c r="E32" s="68" t="s">
        <v>70</v>
      </c>
      <c r="F32" s="68" t="s">
        <v>23</v>
      </c>
      <c r="G32" s="69" t="s">
        <v>73</v>
      </c>
      <c r="H32" s="105">
        <v>1</v>
      </c>
      <c r="I32" s="106" t="s">
        <v>208</v>
      </c>
      <c r="J32" s="68" t="s">
        <v>24</v>
      </c>
      <c r="K32" s="91"/>
      <c r="L32" s="91"/>
      <c r="M32" s="91"/>
      <c r="N32" s="76">
        <f t="shared" ref="N32:N46" si="8">SUM(K32:M32)</f>
        <v>0</v>
      </c>
      <c r="O32" s="107" t="s">
        <v>148</v>
      </c>
    </row>
    <row r="33" spans="1:16" ht="169.5" customHeight="1" x14ac:dyDescent="0.25">
      <c r="A33" s="108" t="s">
        <v>53</v>
      </c>
      <c r="B33" s="108"/>
      <c r="C33" s="104" t="s">
        <v>112</v>
      </c>
      <c r="D33" s="86" t="s">
        <v>52</v>
      </c>
      <c r="E33" s="87" t="s">
        <v>70</v>
      </c>
      <c r="F33" s="88" t="s">
        <v>23</v>
      </c>
      <c r="G33" s="89" t="s">
        <v>73</v>
      </c>
      <c r="H33" s="90">
        <v>1</v>
      </c>
      <c r="I33" s="109" t="s">
        <v>206</v>
      </c>
      <c r="J33" s="88" t="s">
        <v>24</v>
      </c>
      <c r="K33" s="91">
        <v>370000</v>
      </c>
      <c r="L33" s="91">
        <v>370000</v>
      </c>
      <c r="M33" s="91">
        <v>370000</v>
      </c>
      <c r="N33" s="76">
        <f t="shared" si="8"/>
        <v>1110000</v>
      </c>
      <c r="O33" s="107" t="s">
        <v>322</v>
      </c>
    </row>
    <row r="34" spans="1:16" ht="197.25" customHeight="1" x14ac:dyDescent="0.25">
      <c r="A34" s="108" t="s">
        <v>94</v>
      </c>
      <c r="B34" s="108"/>
      <c r="C34" s="110" t="s">
        <v>260</v>
      </c>
      <c r="D34" s="64" t="s">
        <v>52</v>
      </c>
      <c r="E34" s="71" t="s">
        <v>70</v>
      </c>
      <c r="F34" s="78" t="s">
        <v>23</v>
      </c>
      <c r="G34" s="79" t="s">
        <v>73</v>
      </c>
      <c r="H34" s="73">
        <v>1</v>
      </c>
      <c r="I34" s="111" t="s">
        <v>217</v>
      </c>
      <c r="J34" s="78" t="s">
        <v>24</v>
      </c>
      <c r="K34" s="76"/>
      <c r="L34" s="76"/>
      <c r="M34" s="76"/>
      <c r="N34" s="76">
        <f t="shared" si="8"/>
        <v>0</v>
      </c>
      <c r="O34" s="107"/>
    </row>
    <row r="35" spans="1:16" s="53" customFormat="1" ht="188.25" customHeight="1" x14ac:dyDescent="0.25">
      <c r="A35" s="108" t="s">
        <v>147</v>
      </c>
      <c r="B35" s="108"/>
      <c r="C35" s="431" t="s">
        <v>261</v>
      </c>
      <c r="D35" s="64" t="s">
        <v>52</v>
      </c>
      <c r="E35" s="71" t="s">
        <v>70</v>
      </c>
      <c r="F35" s="78" t="s">
        <v>23</v>
      </c>
      <c r="G35" s="79" t="s">
        <v>73</v>
      </c>
      <c r="H35" s="73">
        <v>1</v>
      </c>
      <c r="I35" s="111" t="s">
        <v>262</v>
      </c>
      <c r="J35" s="78" t="s">
        <v>24</v>
      </c>
      <c r="K35" s="76"/>
      <c r="L35" s="76"/>
      <c r="M35" s="76"/>
      <c r="N35" s="76">
        <f t="shared" si="8"/>
        <v>0</v>
      </c>
      <c r="O35" s="107"/>
    </row>
    <row r="36" spans="1:16" ht="131.25" customHeight="1" x14ac:dyDescent="0.25">
      <c r="A36" s="108" t="s">
        <v>160</v>
      </c>
      <c r="B36" s="108"/>
      <c r="C36" s="278" t="s">
        <v>154</v>
      </c>
      <c r="D36" s="64" t="s">
        <v>52</v>
      </c>
      <c r="E36" s="71" t="s">
        <v>70</v>
      </c>
      <c r="F36" s="78" t="s">
        <v>23</v>
      </c>
      <c r="G36" s="79" t="s">
        <v>73</v>
      </c>
      <c r="H36" s="73">
        <v>1</v>
      </c>
      <c r="I36" s="109" t="s">
        <v>209</v>
      </c>
      <c r="J36" s="78" t="s">
        <v>24</v>
      </c>
      <c r="K36" s="76">
        <v>0</v>
      </c>
      <c r="L36" s="76"/>
      <c r="M36" s="76"/>
      <c r="N36" s="76">
        <f t="shared" si="8"/>
        <v>0</v>
      </c>
      <c r="O36" s="107"/>
    </row>
    <row r="37" spans="1:16" s="53" customFormat="1" ht="189.75" customHeight="1" x14ac:dyDescent="0.25">
      <c r="A37" s="108" t="s">
        <v>172</v>
      </c>
      <c r="B37" s="108"/>
      <c r="C37" s="360" t="s">
        <v>261</v>
      </c>
      <c r="D37" s="64" t="s">
        <v>52</v>
      </c>
      <c r="E37" s="71" t="s">
        <v>70</v>
      </c>
      <c r="F37" s="78" t="s">
        <v>23</v>
      </c>
      <c r="G37" s="79" t="s">
        <v>73</v>
      </c>
      <c r="H37" s="73">
        <v>1</v>
      </c>
      <c r="I37" s="109" t="s">
        <v>262</v>
      </c>
      <c r="J37" s="78" t="s">
        <v>24</v>
      </c>
      <c r="K37" s="76"/>
      <c r="L37" s="76"/>
      <c r="M37" s="76"/>
      <c r="N37" s="76">
        <f t="shared" si="8"/>
        <v>0</v>
      </c>
      <c r="O37" s="107"/>
    </row>
    <row r="38" spans="1:16" s="23" customFormat="1" ht="187.5" customHeight="1" x14ac:dyDescent="0.25">
      <c r="A38" s="108" t="s">
        <v>198</v>
      </c>
      <c r="B38" s="108"/>
      <c r="C38" s="110" t="s">
        <v>159</v>
      </c>
      <c r="D38" s="64" t="s">
        <v>52</v>
      </c>
      <c r="E38" s="71" t="s">
        <v>70</v>
      </c>
      <c r="F38" s="71" t="s">
        <v>23</v>
      </c>
      <c r="G38" s="72" t="s">
        <v>73</v>
      </c>
      <c r="H38" s="73">
        <v>1</v>
      </c>
      <c r="I38" s="78" t="s">
        <v>218</v>
      </c>
      <c r="J38" s="71" t="s">
        <v>75</v>
      </c>
      <c r="K38" s="76"/>
      <c r="L38" s="76"/>
      <c r="M38" s="76"/>
      <c r="N38" s="76">
        <f t="shared" si="8"/>
        <v>0</v>
      </c>
      <c r="O38" s="107"/>
    </row>
    <row r="39" spans="1:16" s="44" customFormat="1" ht="131.25" customHeight="1" x14ac:dyDescent="0.25">
      <c r="A39" s="315" t="s">
        <v>242</v>
      </c>
      <c r="B39" s="108"/>
      <c r="C39" s="110" t="s">
        <v>159</v>
      </c>
      <c r="D39" s="64" t="s">
        <v>52</v>
      </c>
      <c r="E39" s="71" t="s">
        <v>70</v>
      </c>
      <c r="F39" s="71" t="s">
        <v>23</v>
      </c>
      <c r="G39" s="72" t="s">
        <v>73</v>
      </c>
      <c r="H39" s="73">
        <v>1</v>
      </c>
      <c r="I39" s="78" t="s">
        <v>218</v>
      </c>
      <c r="J39" s="71" t="s">
        <v>241</v>
      </c>
      <c r="K39" s="76"/>
      <c r="L39" s="76"/>
      <c r="M39" s="76"/>
      <c r="N39" s="76">
        <f t="shared" si="8"/>
        <v>0</v>
      </c>
      <c r="O39" s="107"/>
    </row>
    <row r="40" spans="1:16" s="31" customFormat="1" ht="117" customHeight="1" x14ac:dyDescent="0.25">
      <c r="A40" s="315" t="s">
        <v>254</v>
      </c>
      <c r="B40" s="108"/>
      <c r="C40" s="277" t="s">
        <v>173</v>
      </c>
      <c r="D40" s="64" t="s">
        <v>52</v>
      </c>
      <c r="E40" s="71" t="s">
        <v>70</v>
      </c>
      <c r="F40" s="71" t="s">
        <v>23</v>
      </c>
      <c r="G40" s="72" t="s">
        <v>73</v>
      </c>
      <c r="H40" s="73">
        <v>1</v>
      </c>
      <c r="I40" s="78" t="s">
        <v>219</v>
      </c>
      <c r="J40" s="71" t="s">
        <v>24</v>
      </c>
      <c r="K40" s="76"/>
      <c r="L40" s="76"/>
      <c r="M40" s="76"/>
      <c r="N40" s="76">
        <f t="shared" si="8"/>
        <v>0</v>
      </c>
      <c r="O40" s="107"/>
    </row>
    <row r="41" spans="1:16" s="35" customFormat="1" ht="60.75" customHeight="1" x14ac:dyDescent="0.25">
      <c r="A41" s="315" t="s">
        <v>255</v>
      </c>
      <c r="B41" s="108"/>
      <c r="C41" s="336" t="s">
        <v>199</v>
      </c>
      <c r="D41" s="64" t="s">
        <v>52</v>
      </c>
      <c r="E41" s="71" t="s">
        <v>70</v>
      </c>
      <c r="F41" s="71" t="s">
        <v>23</v>
      </c>
      <c r="G41" s="72" t="s">
        <v>73</v>
      </c>
      <c r="H41" s="73">
        <v>1</v>
      </c>
      <c r="I41" s="78" t="s">
        <v>220</v>
      </c>
      <c r="J41" s="71" t="s">
        <v>24</v>
      </c>
      <c r="K41" s="76"/>
      <c r="L41" s="76"/>
      <c r="M41" s="76"/>
      <c r="N41" s="76">
        <f t="shared" si="8"/>
        <v>0</v>
      </c>
      <c r="O41" s="107"/>
    </row>
    <row r="42" spans="1:16" s="38" customFormat="1" ht="131.25" customHeight="1" x14ac:dyDescent="0.25">
      <c r="A42" s="315" t="s">
        <v>263</v>
      </c>
      <c r="B42" s="108"/>
      <c r="C42" s="285" t="s">
        <v>204</v>
      </c>
      <c r="D42" s="86" t="s">
        <v>52</v>
      </c>
      <c r="E42" s="87" t="s">
        <v>70</v>
      </c>
      <c r="F42" s="88" t="s">
        <v>23</v>
      </c>
      <c r="G42" s="89" t="s">
        <v>73</v>
      </c>
      <c r="H42" s="90">
        <v>1</v>
      </c>
      <c r="I42" s="109" t="s">
        <v>221</v>
      </c>
      <c r="J42" s="88" t="s">
        <v>24</v>
      </c>
      <c r="K42" s="76"/>
      <c r="L42" s="76"/>
      <c r="M42" s="76"/>
      <c r="N42" s="76">
        <f t="shared" si="8"/>
        <v>0</v>
      </c>
      <c r="O42" s="107"/>
    </row>
    <row r="43" spans="1:16" s="53" customFormat="1" ht="111" customHeight="1" x14ac:dyDescent="0.25">
      <c r="A43" s="465" t="s">
        <v>266</v>
      </c>
      <c r="B43" s="465"/>
      <c r="C43" s="501" t="s">
        <v>265</v>
      </c>
      <c r="D43" s="441" t="s">
        <v>52</v>
      </c>
      <c r="E43" s="87" t="s">
        <v>70</v>
      </c>
      <c r="F43" s="88" t="s">
        <v>23</v>
      </c>
      <c r="G43" s="89" t="s">
        <v>73</v>
      </c>
      <c r="H43" s="90">
        <v>1</v>
      </c>
      <c r="I43" s="109" t="s">
        <v>267</v>
      </c>
      <c r="J43" s="88" t="s">
        <v>75</v>
      </c>
      <c r="K43" s="76"/>
      <c r="L43" s="76"/>
      <c r="M43" s="76"/>
      <c r="N43" s="76">
        <f t="shared" si="8"/>
        <v>0</v>
      </c>
      <c r="O43" s="107"/>
    </row>
    <row r="44" spans="1:16" s="53" customFormat="1" ht="109.5" customHeight="1" x14ac:dyDescent="0.25">
      <c r="A44" s="466"/>
      <c r="B44" s="466"/>
      <c r="C44" s="502"/>
      <c r="D44" s="443"/>
      <c r="E44" s="87" t="s">
        <v>70</v>
      </c>
      <c r="F44" s="88" t="s">
        <v>23</v>
      </c>
      <c r="G44" s="89" t="s">
        <v>73</v>
      </c>
      <c r="H44" s="90">
        <v>1</v>
      </c>
      <c r="I44" s="109" t="s">
        <v>267</v>
      </c>
      <c r="J44" s="88" t="s">
        <v>241</v>
      </c>
      <c r="K44" s="76"/>
      <c r="L44" s="76"/>
      <c r="M44" s="76"/>
      <c r="N44" s="76">
        <f t="shared" si="8"/>
        <v>0</v>
      </c>
      <c r="O44" s="107"/>
    </row>
    <row r="45" spans="1:16" s="53" customFormat="1" ht="206.25" customHeight="1" x14ac:dyDescent="0.25">
      <c r="A45" s="369" t="s">
        <v>270</v>
      </c>
      <c r="B45" s="369"/>
      <c r="C45" s="370" t="s">
        <v>308</v>
      </c>
      <c r="D45" s="371" t="s">
        <v>52</v>
      </c>
      <c r="E45" s="87" t="s">
        <v>70</v>
      </c>
      <c r="F45" s="88" t="s">
        <v>23</v>
      </c>
      <c r="G45" s="89" t="s">
        <v>73</v>
      </c>
      <c r="H45" s="90">
        <v>1</v>
      </c>
      <c r="I45" s="109" t="s">
        <v>271</v>
      </c>
      <c r="J45" s="88" t="s">
        <v>24</v>
      </c>
      <c r="K45" s="76"/>
      <c r="L45" s="76"/>
      <c r="M45" s="76"/>
      <c r="N45" s="76">
        <f t="shared" si="8"/>
        <v>0</v>
      </c>
      <c r="O45" s="107"/>
    </row>
    <row r="46" spans="1:16" ht="31.5" customHeight="1" x14ac:dyDescent="0.25">
      <c r="A46" s="68"/>
      <c r="B46" s="68"/>
      <c r="C46" s="110" t="s">
        <v>11</v>
      </c>
      <c r="D46" s="64"/>
      <c r="E46" s="110"/>
      <c r="F46" s="110"/>
      <c r="G46" s="72"/>
      <c r="H46" s="73"/>
      <c r="I46" s="66"/>
      <c r="J46" s="110"/>
      <c r="K46" s="76">
        <f t="shared" ref="K46:M46" si="9">SUM(K18:K42)</f>
        <v>7423291.8600000003</v>
      </c>
      <c r="L46" s="76">
        <f t="shared" si="9"/>
        <v>7423291.8600000003</v>
      </c>
      <c r="M46" s="76">
        <f t="shared" si="9"/>
        <v>7423291.8600000003</v>
      </c>
      <c r="N46" s="76">
        <f t="shared" si="8"/>
        <v>22269875.580000002</v>
      </c>
      <c r="O46" s="86"/>
      <c r="P46" s="8"/>
    </row>
    <row r="47" spans="1:16" ht="18" customHeight="1" x14ac:dyDescent="0.25">
      <c r="A47" s="68" t="s">
        <v>12</v>
      </c>
      <c r="B47" s="69"/>
      <c r="C47" s="446" t="s">
        <v>67</v>
      </c>
      <c r="D47" s="447"/>
      <c r="E47" s="447"/>
      <c r="F47" s="447"/>
      <c r="G47" s="447"/>
      <c r="H47" s="447"/>
      <c r="I47" s="447"/>
      <c r="J47" s="447"/>
      <c r="K47" s="447"/>
      <c r="L47" s="447"/>
      <c r="M47" s="447"/>
      <c r="N47" s="448"/>
      <c r="O47" s="86"/>
    </row>
    <row r="48" spans="1:16" ht="165.75" customHeight="1" x14ac:dyDescent="0.25">
      <c r="A48" s="465" t="s">
        <v>13</v>
      </c>
      <c r="B48" s="113"/>
      <c r="C48" s="110" t="s">
        <v>113</v>
      </c>
      <c r="D48" s="64" t="s">
        <v>52</v>
      </c>
      <c r="E48" s="71" t="s">
        <v>70</v>
      </c>
      <c r="F48" s="71" t="s">
        <v>23</v>
      </c>
      <c r="G48" s="72" t="s">
        <v>73</v>
      </c>
      <c r="H48" s="73">
        <v>1</v>
      </c>
      <c r="I48" s="106" t="s">
        <v>207</v>
      </c>
      <c r="J48" s="71" t="s">
        <v>74</v>
      </c>
      <c r="K48" s="76">
        <f>2403412.81</f>
        <v>2403412.81</v>
      </c>
      <c r="L48" s="76">
        <f t="shared" ref="L48:M48" si="10">2403412.81</f>
        <v>2403412.81</v>
      </c>
      <c r="M48" s="76">
        <f t="shared" si="10"/>
        <v>2403412.81</v>
      </c>
      <c r="N48" s="76">
        <f t="shared" ref="N48:N56" si="11">SUM(K48:M48)</f>
        <v>7210238.4299999997</v>
      </c>
      <c r="O48" s="441" t="s">
        <v>77</v>
      </c>
    </row>
    <row r="49" spans="1:16" ht="134.25" customHeight="1" x14ac:dyDescent="0.25">
      <c r="A49" s="467"/>
      <c r="B49" s="114"/>
      <c r="C49" s="110" t="s">
        <v>129</v>
      </c>
      <c r="D49" s="64" t="s">
        <v>52</v>
      </c>
      <c r="E49" s="78" t="s">
        <v>70</v>
      </c>
      <c r="F49" s="78" t="s">
        <v>23</v>
      </c>
      <c r="G49" s="79" t="s">
        <v>73</v>
      </c>
      <c r="H49" s="73">
        <v>1</v>
      </c>
      <c r="I49" s="78" t="s">
        <v>215</v>
      </c>
      <c r="J49" s="78" t="s">
        <v>74</v>
      </c>
      <c r="K49" s="76"/>
      <c r="L49" s="76"/>
      <c r="M49" s="76"/>
      <c r="N49" s="76">
        <f t="shared" si="11"/>
        <v>0</v>
      </c>
      <c r="O49" s="442"/>
    </row>
    <row r="50" spans="1:16" ht="163.5" customHeight="1" x14ac:dyDescent="0.25">
      <c r="A50" s="466"/>
      <c r="B50" s="115"/>
      <c r="C50" s="110" t="s">
        <v>130</v>
      </c>
      <c r="D50" s="64" t="s">
        <v>52</v>
      </c>
      <c r="E50" s="78" t="s">
        <v>70</v>
      </c>
      <c r="F50" s="78" t="s">
        <v>23</v>
      </c>
      <c r="G50" s="79" t="s">
        <v>73</v>
      </c>
      <c r="H50" s="73">
        <v>1</v>
      </c>
      <c r="I50" s="78" t="s">
        <v>216</v>
      </c>
      <c r="J50" s="78" t="s">
        <v>74</v>
      </c>
      <c r="K50" s="76"/>
      <c r="L50" s="76"/>
      <c r="M50" s="76"/>
      <c r="N50" s="76">
        <f t="shared" si="11"/>
        <v>0</v>
      </c>
      <c r="O50" s="443"/>
    </row>
    <row r="51" spans="1:16" ht="81.75" customHeight="1" x14ac:dyDescent="0.25">
      <c r="A51" s="68" t="s">
        <v>68</v>
      </c>
      <c r="B51" s="68"/>
      <c r="C51" s="110" t="s">
        <v>120</v>
      </c>
      <c r="D51" s="64" t="s">
        <v>52</v>
      </c>
      <c r="E51" s="71" t="s">
        <v>70</v>
      </c>
      <c r="F51" s="71" t="s">
        <v>23</v>
      </c>
      <c r="G51" s="72" t="s">
        <v>73</v>
      </c>
      <c r="H51" s="73">
        <v>1</v>
      </c>
      <c r="I51" s="78" t="s">
        <v>210</v>
      </c>
      <c r="J51" s="71" t="s">
        <v>76</v>
      </c>
      <c r="K51" s="76"/>
      <c r="L51" s="76">
        <v>0</v>
      </c>
      <c r="M51" s="76">
        <v>0</v>
      </c>
      <c r="N51" s="76">
        <f t="shared" si="11"/>
        <v>0</v>
      </c>
      <c r="O51" s="85" t="s">
        <v>121</v>
      </c>
    </row>
    <row r="52" spans="1:16" ht="197.25" customHeight="1" x14ac:dyDescent="0.25">
      <c r="A52" s="68" t="s">
        <v>69</v>
      </c>
      <c r="B52" s="68"/>
      <c r="C52" s="110" t="s">
        <v>159</v>
      </c>
      <c r="D52" s="64" t="s">
        <v>52</v>
      </c>
      <c r="E52" s="71" t="s">
        <v>70</v>
      </c>
      <c r="F52" s="71" t="s">
        <v>23</v>
      </c>
      <c r="G52" s="72" t="s">
        <v>73</v>
      </c>
      <c r="H52" s="73">
        <v>1</v>
      </c>
      <c r="I52" s="78" t="s">
        <v>218</v>
      </c>
      <c r="J52" s="71" t="s">
        <v>74</v>
      </c>
      <c r="K52" s="76"/>
      <c r="L52" s="76"/>
      <c r="M52" s="76"/>
      <c r="N52" s="76">
        <f t="shared" si="11"/>
        <v>0</v>
      </c>
      <c r="O52" s="85"/>
    </row>
    <row r="53" spans="1:16" s="53" customFormat="1" ht="237.75" customHeight="1" x14ac:dyDescent="0.25">
      <c r="A53" s="365" t="s">
        <v>268</v>
      </c>
      <c r="B53" s="365"/>
      <c r="C53" s="110" t="s">
        <v>265</v>
      </c>
      <c r="D53" s="64" t="s">
        <v>52</v>
      </c>
      <c r="E53" s="71" t="s">
        <v>70</v>
      </c>
      <c r="F53" s="71" t="s">
        <v>23</v>
      </c>
      <c r="G53" s="72" t="s">
        <v>73</v>
      </c>
      <c r="H53" s="73">
        <v>1</v>
      </c>
      <c r="I53" s="78" t="s">
        <v>267</v>
      </c>
      <c r="J53" s="71" t="s">
        <v>74</v>
      </c>
      <c r="K53" s="76"/>
      <c r="L53" s="76"/>
      <c r="M53" s="76"/>
      <c r="N53" s="76">
        <f t="shared" si="11"/>
        <v>0</v>
      </c>
      <c r="O53" s="85"/>
    </row>
    <row r="54" spans="1:16" s="53" customFormat="1" ht="221.25" customHeight="1" x14ac:dyDescent="0.25">
      <c r="A54" s="412" t="s">
        <v>296</v>
      </c>
      <c r="B54" s="412"/>
      <c r="C54" s="280" t="s">
        <v>298</v>
      </c>
      <c r="D54" s="64" t="s">
        <v>52</v>
      </c>
      <c r="E54" s="71" t="s">
        <v>70</v>
      </c>
      <c r="F54" s="71" t="s">
        <v>23</v>
      </c>
      <c r="G54" s="72" t="s">
        <v>73</v>
      </c>
      <c r="H54" s="73">
        <v>1</v>
      </c>
      <c r="I54" s="78" t="s">
        <v>295</v>
      </c>
      <c r="J54" s="71" t="s">
        <v>74</v>
      </c>
      <c r="K54" s="76"/>
      <c r="L54" s="76"/>
      <c r="M54" s="76"/>
      <c r="N54" s="76">
        <f t="shared" si="11"/>
        <v>0</v>
      </c>
      <c r="O54" s="85"/>
    </row>
    <row r="55" spans="1:16" ht="32.25" customHeight="1" x14ac:dyDescent="0.25">
      <c r="A55" s="68"/>
      <c r="B55" s="68"/>
      <c r="C55" s="110" t="s">
        <v>14</v>
      </c>
      <c r="D55" s="64"/>
      <c r="E55" s="110"/>
      <c r="F55" s="110"/>
      <c r="G55" s="72"/>
      <c r="H55" s="73"/>
      <c r="I55" s="66"/>
      <c r="J55" s="110"/>
      <c r="K55" s="76">
        <f t="shared" ref="K55:M55" si="12">SUM(K48:K52)</f>
        <v>2403412.81</v>
      </c>
      <c r="L55" s="76">
        <f t="shared" si="12"/>
        <v>2403412.81</v>
      </c>
      <c r="M55" s="76">
        <f t="shared" si="12"/>
        <v>2403412.81</v>
      </c>
      <c r="N55" s="76">
        <f t="shared" si="11"/>
        <v>7210238.4299999997</v>
      </c>
      <c r="O55" s="86"/>
      <c r="P55" s="8"/>
    </row>
    <row r="56" spans="1:16" ht="45.75" customHeight="1" x14ac:dyDescent="0.25">
      <c r="A56" s="465" t="s">
        <v>12</v>
      </c>
      <c r="B56" s="103" t="s">
        <v>47</v>
      </c>
      <c r="C56" s="468" t="s">
        <v>134</v>
      </c>
      <c r="D56" s="64" t="s">
        <v>132</v>
      </c>
      <c r="E56" s="65"/>
      <c r="F56" s="65"/>
      <c r="G56" s="65"/>
      <c r="H56" s="65"/>
      <c r="I56" s="65"/>
      <c r="J56" s="65"/>
      <c r="K56" s="67">
        <f t="shared" ref="K56:M56" si="13">K79+K91+K110</f>
        <v>29857377.970000003</v>
      </c>
      <c r="L56" s="67">
        <f t="shared" si="13"/>
        <v>29857377.970000003</v>
      </c>
      <c r="M56" s="67">
        <f t="shared" si="13"/>
        <v>29857377.970000003</v>
      </c>
      <c r="N56" s="116">
        <f t="shared" si="11"/>
        <v>89572133.910000011</v>
      </c>
      <c r="O56" s="86"/>
      <c r="P56" s="8"/>
    </row>
    <row r="57" spans="1:16" ht="17.25" customHeight="1" x14ac:dyDescent="0.25">
      <c r="A57" s="476"/>
      <c r="B57" s="316"/>
      <c r="C57" s="475"/>
      <c r="D57" s="64" t="s">
        <v>21</v>
      </c>
      <c r="E57" s="65"/>
      <c r="F57" s="65"/>
      <c r="G57" s="65"/>
      <c r="H57" s="65"/>
      <c r="I57" s="65"/>
      <c r="J57" s="65"/>
      <c r="K57" s="67"/>
      <c r="L57" s="65"/>
      <c r="M57" s="65"/>
      <c r="N57" s="116">
        <f t="shared" ref="N57" si="14">SUM(K57:M57)</f>
        <v>0</v>
      </c>
      <c r="O57" s="86"/>
      <c r="P57" s="8"/>
    </row>
    <row r="58" spans="1:16" ht="48" customHeight="1" x14ac:dyDescent="0.25">
      <c r="A58" s="476"/>
      <c r="B58" s="316"/>
      <c r="C58" s="475"/>
      <c r="D58" s="64" t="s">
        <v>166</v>
      </c>
      <c r="E58" s="65" t="s">
        <v>44</v>
      </c>
      <c r="F58" s="65" t="s">
        <v>44</v>
      </c>
      <c r="G58" s="65" t="s">
        <v>44</v>
      </c>
      <c r="H58" s="65" t="s">
        <v>44</v>
      </c>
      <c r="I58" s="65" t="s">
        <v>44</v>
      </c>
      <c r="J58" s="65" t="s">
        <v>44</v>
      </c>
      <c r="K58" s="67"/>
      <c r="L58" s="67">
        <v>0</v>
      </c>
      <c r="M58" s="67">
        <v>0</v>
      </c>
      <c r="N58" s="116">
        <f>SUM(K58:M58)</f>
        <v>0</v>
      </c>
      <c r="O58" s="86"/>
      <c r="P58" s="8"/>
    </row>
    <row r="59" spans="1:16" ht="51" customHeight="1" x14ac:dyDescent="0.25">
      <c r="A59" s="477"/>
      <c r="B59" s="317"/>
      <c r="C59" s="469"/>
      <c r="D59" s="64" t="s">
        <v>167</v>
      </c>
      <c r="E59" s="65" t="s">
        <v>44</v>
      </c>
      <c r="F59" s="65" t="s">
        <v>44</v>
      </c>
      <c r="G59" s="65" t="s">
        <v>44</v>
      </c>
      <c r="H59" s="65" t="s">
        <v>44</v>
      </c>
      <c r="I59" s="65" t="s">
        <v>44</v>
      </c>
      <c r="J59" s="65" t="s">
        <v>44</v>
      </c>
      <c r="K59" s="67"/>
      <c r="L59" s="67">
        <f>L63+L70+L65+L84</f>
        <v>0</v>
      </c>
      <c r="M59" s="67">
        <f>M84+M86+M87+M63+M70+M65+M72</f>
        <v>0</v>
      </c>
      <c r="N59" s="116">
        <f>SUM(K59:M59)</f>
        <v>0</v>
      </c>
      <c r="O59" s="86" t="s">
        <v>146</v>
      </c>
      <c r="P59" s="8"/>
    </row>
    <row r="60" spans="1:16" ht="60" customHeight="1" x14ac:dyDescent="0.25">
      <c r="A60" s="68"/>
      <c r="B60" s="317"/>
      <c r="C60" s="65"/>
      <c r="D60" s="64" t="s">
        <v>168</v>
      </c>
      <c r="E60" s="65" t="s">
        <v>44</v>
      </c>
      <c r="F60" s="65" t="s">
        <v>44</v>
      </c>
      <c r="G60" s="65" t="s">
        <v>44</v>
      </c>
      <c r="H60" s="65" t="s">
        <v>44</v>
      </c>
      <c r="I60" s="65" t="s">
        <v>44</v>
      </c>
      <c r="J60" s="65" t="s">
        <v>44</v>
      </c>
      <c r="K60" s="67">
        <f>K56-K59-K58</f>
        <v>29857377.970000003</v>
      </c>
      <c r="L60" s="67">
        <f>L56-L59</f>
        <v>29857377.970000003</v>
      </c>
      <c r="M60" s="67">
        <f>M56-M59</f>
        <v>29857377.970000003</v>
      </c>
      <c r="N60" s="116">
        <f>SUM(K60:M60)</f>
        <v>89572133.910000011</v>
      </c>
      <c r="O60" s="63"/>
      <c r="P60" s="8"/>
    </row>
    <row r="61" spans="1:16" s="11" customFormat="1" ht="15" customHeight="1" x14ac:dyDescent="0.25">
      <c r="A61" s="68" t="s">
        <v>9</v>
      </c>
      <c r="B61" s="69"/>
      <c r="C61" s="446" t="s">
        <v>51</v>
      </c>
      <c r="D61" s="447"/>
      <c r="E61" s="447"/>
      <c r="F61" s="447"/>
      <c r="G61" s="447"/>
      <c r="H61" s="447"/>
      <c r="I61" s="447"/>
      <c r="J61" s="447"/>
      <c r="K61" s="447"/>
      <c r="L61" s="447"/>
      <c r="M61" s="447"/>
      <c r="N61" s="448"/>
      <c r="O61" s="63"/>
    </row>
    <row r="62" spans="1:16" ht="132" customHeight="1" x14ac:dyDescent="0.25">
      <c r="A62" s="103" t="s">
        <v>26</v>
      </c>
      <c r="B62" s="113"/>
      <c r="C62" s="110" t="s">
        <v>103</v>
      </c>
      <c r="D62" s="110" t="s">
        <v>52</v>
      </c>
      <c r="E62" s="71" t="s">
        <v>70</v>
      </c>
      <c r="F62" s="71" t="s">
        <v>23</v>
      </c>
      <c r="G62" s="72" t="s">
        <v>73</v>
      </c>
      <c r="H62" s="73">
        <v>2</v>
      </c>
      <c r="I62" s="106" t="s">
        <v>207</v>
      </c>
      <c r="J62" s="71" t="s">
        <v>74</v>
      </c>
      <c r="K62" s="76">
        <f>24629673.3</f>
        <v>24629673.300000001</v>
      </c>
      <c r="L62" s="76">
        <f t="shared" ref="L62:M62" si="15">24629673.3</f>
        <v>24629673.300000001</v>
      </c>
      <c r="M62" s="76">
        <f t="shared" si="15"/>
        <v>24629673.300000001</v>
      </c>
      <c r="N62" s="76">
        <f t="shared" ref="N62:N71" si="16">SUM(K62:M62)</f>
        <v>73889019.900000006</v>
      </c>
      <c r="O62" s="320" t="s">
        <v>79</v>
      </c>
    </row>
    <row r="63" spans="1:16" ht="216.75" customHeight="1" x14ac:dyDescent="0.25">
      <c r="A63" s="129"/>
      <c r="B63" s="114"/>
      <c r="C63" s="110" t="s">
        <v>129</v>
      </c>
      <c r="D63" s="110" t="s">
        <v>52</v>
      </c>
      <c r="E63" s="71" t="s">
        <v>70</v>
      </c>
      <c r="F63" s="71" t="s">
        <v>23</v>
      </c>
      <c r="G63" s="72" t="s">
        <v>73</v>
      </c>
      <c r="H63" s="79" t="s">
        <v>12</v>
      </c>
      <c r="I63" s="78" t="s">
        <v>215</v>
      </c>
      <c r="J63" s="71" t="s">
        <v>74</v>
      </c>
      <c r="K63" s="76"/>
      <c r="L63" s="76"/>
      <c r="M63" s="76"/>
      <c r="N63" s="76">
        <f t="shared" si="16"/>
        <v>0</v>
      </c>
      <c r="O63" s="463"/>
    </row>
    <row r="64" spans="1:16" ht="235.5" customHeight="1" x14ac:dyDescent="0.25">
      <c r="A64" s="129"/>
      <c r="B64" s="114"/>
      <c r="C64" s="110" t="s">
        <v>130</v>
      </c>
      <c r="D64" s="110" t="s">
        <v>52</v>
      </c>
      <c r="E64" s="71" t="s">
        <v>70</v>
      </c>
      <c r="F64" s="78" t="s">
        <v>23</v>
      </c>
      <c r="G64" s="79" t="s">
        <v>73</v>
      </c>
      <c r="H64" s="79" t="s">
        <v>12</v>
      </c>
      <c r="I64" s="78" t="s">
        <v>216</v>
      </c>
      <c r="J64" s="78" t="s">
        <v>74</v>
      </c>
      <c r="K64" s="76"/>
      <c r="L64" s="76"/>
      <c r="M64" s="76"/>
      <c r="N64" s="76">
        <f t="shared" si="16"/>
        <v>0</v>
      </c>
      <c r="O64" s="463"/>
    </row>
    <row r="65" spans="1:16" ht="105" x14ac:dyDescent="0.25">
      <c r="A65" s="129"/>
      <c r="B65" s="114"/>
      <c r="C65" s="110" t="s">
        <v>131</v>
      </c>
      <c r="D65" s="110" t="s">
        <v>52</v>
      </c>
      <c r="E65" s="71" t="s">
        <v>70</v>
      </c>
      <c r="F65" s="78" t="s">
        <v>23</v>
      </c>
      <c r="G65" s="79" t="s">
        <v>73</v>
      </c>
      <c r="H65" s="79" t="s">
        <v>12</v>
      </c>
      <c r="I65" s="78" t="s">
        <v>222</v>
      </c>
      <c r="J65" s="78" t="s">
        <v>74</v>
      </c>
      <c r="K65" s="76"/>
      <c r="L65" s="76"/>
      <c r="M65" s="76"/>
      <c r="N65" s="76">
        <f t="shared" si="16"/>
        <v>0</v>
      </c>
      <c r="O65" s="463"/>
      <c r="P65" s="8"/>
    </row>
    <row r="66" spans="1:16" s="53" customFormat="1" ht="89.25" customHeight="1" x14ac:dyDescent="0.25">
      <c r="A66" s="129"/>
      <c r="B66" s="405"/>
      <c r="C66" s="110" t="s">
        <v>298</v>
      </c>
      <c r="D66" s="110" t="s">
        <v>52</v>
      </c>
      <c r="E66" s="71" t="s">
        <v>70</v>
      </c>
      <c r="F66" s="78" t="s">
        <v>23</v>
      </c>
      <c r="G66" s="79" t="s">
        <v>73</v>
      </c>
      <c r="H66" s="79" t="s">
        <v>12</v>
      </c>
      <c r="I66" s="78" t="s">
        <v>295</v>
      </c>
      <c r="J66" s="78" t="s">
        <v>74</v>
      </c>
      <c r="K66" s="76"/>
      <c r="L66" s="76"/>
      <c r="M66" s="76"/>
      <c r="N66" s="76">
        <f t="shared" si="16"/>
        <v>0</v>
      </c>
      <c r="O66" s="406"/>
      <c r="P66" s="8"/>
    </row>
    <row r="67" spans="1:16" ht="111" customHeight="1" x14ac:dyDescent="0.25">
      <c r="A67" s="102"/>
      <c r="B67" s="331"/>
      <c r="C67" s="110" t="s">
        <v>104</v>
      </c>
      <c r="D67" s="110" t="s">
        <v>52</v>
      </c>
      <c r="E67" s="71" t="s">
        <v>70</v>
      </c>
      <c r="F67" s="78" t="s">
        <v>23</v>
      </c>
      <c r="G67" s="79" t="s">
        <v>73</v>
      </c>
      <c r="H67" s="79" t="s">
        <v>12</v>
      </c>
      <c r="I67" s="78" t="s">
        <v>210</v>
      </c>
      <c r="J67" s="78" t="s">
        <v>76</v>
      </c>
      <c r="K67" s="76"/>
      <c r="L67" s="76">
        <v>0</v>
      </c>
      <c r="M67" s="76">
        <v>0</v>
      </c>
      <c r="N67" s="76">
        <f t="shared" si="16"/>
        <v>0</v>
      </c>
      <c r="O67" s="118"/>
    </row>
    <row r="68" spans="1:16" ht="185.25" customHeight="1" x14ac:dyDescent="0.25">
      <c r="A68" s="108"/>
      <c r="B68" s="115"/>
      <c r="C68" s="110" t="s">
        <v>114</v>
      </c>
      <c r="D68" s="110" t="s">
        <v>52</v>
      </c>
      <c r="E68" s="71" t="s">
        <v>70</v>
      </c>
      <c r="F68" s="78" t="s">
        <v>23</v>
      </c>
      <c r="G68" s="79" t="s">
        <v>73</v>
      </c>
      <c r="H68" s="79" t="s">
        <v>12</v>
      </c>
      <c r="I68" s="78" t="s">
        <v>223</v>
      </c>
      <c r="J68" s="78" t="s">
        <v>76</v>
      </c>
      <c r="K68" s="76">
        <v>0</v>
      </c>
      <c r="L68" s="76">
        <v>0</v>
      </c>
      <c r="M68" s="76">
        <v>0</v>
      </c>
      <c r="N68" s="76">
        <f t="shared" si="16"/>
        <v>0</v>
      </c>
      <c r="O68" s="119"/>
    </row>
    <row r="69" spans="1:16" ht="119.25" customHeight="1" x14ac:dyDescent="0.25">
      <c r="A69" s="103" t="s">
        <v>10</v>
      </c>
      <c r="B69" s="113"/>
      <c r="C69" s="110" t="s">
        <v>102</v>
      </c>
      <c r="D69" s="110" t="s">
        <v>52</v>
      </c>
      <c r="E69" s="71" t="s">
        <v>70</v>
      </c>
      <c r="F69" s="71" t="s">
        <v>23</v>
      </c>
      <c r="G69" s="72" t="s">
        <v>73</v>
      </c>
      <c r="H69" s="79" t="s">
        <v>12</v>
      </c>
      <c r="I69" s="106" t="s">
        <v>207</v>
      </c>
      <c r="J69" s="71" t="s">
        <v>74</v>
      </c>
      <c r="K69" s="76">
        <f>4358118.94</f>
        <v>4358118.9400000004</v>
      </c>
      <c r="L69" s="76">
        <f t="shared" ref="L69:M69" si="17">4358118.94</f>
        <v>4358118.9400000004</v>
      </c>
      <c r="M69" s="76">
        <f t="shared" si="17"/>
        <v>4358118.9400000004</v>
      </c>
      <c r="N69" s="76">
        <f t="shared" si="16"/>
        <v>13074356.82</v>
      </c>
      <c r="O69" s="334" t="s">
        <v>80</v>
      </c>
    </row>
    <row r="70" spans="1:16" ht="209.25" customHeight="1" x14ac:dyDescent="0.25">
      <c r="A70" s="129"/>
      <c r="B70" s="114"/>
      <c r="C70" s="110" t="s">
        <v>129</v>
      </c>
      <c r="D70" s="110" t="s">
        <v>52</v>
      </c>
      <c r="E70" s="78" t="s">
        <v>70</v>
      </c>
      <c r="F70" s="78" t="s">
        <v>23</v>
      </c>
      <c r="G70" s="79" t="s">
        <v>73</v>
      </c>
      <c r="H70" s="79" t="s">
        <v>12</v>
      </c>
      <c r="I70" s="78" t="s">
        <v>215</v>
      </c>
      <c r="J70" s="78" t="s">
        <v>74</v>
      </c>
      <c r="K70" s="76"/>
      <c r="L70" s="76"/>
      <c r="M70" s="76"/>
      <c r="N70" s="76">
        <f t="shared" si="16"/>
        <v>0</v>
      </c>
      <c r="O70" s="333"/>
    </row>
    <row r="71" spans="1:16" ht="247.5" customHeight="1" x14ac:dyDescent="0.25">
      <c r="A71" s="108"/>
      <c r="B71" s="311"/>
      <c r="C71" s="110" t="s">
        <v>130</v>
      </c>
      <c r="D71" s="110" t="s">
        <v>52</v>
      </c>
      <c r="E71" s="78" t="s">
        <v>70</v>
      </c>
      <c r="F71" s="78" t="s">
        <v>23</v>
      </c>
      <c r="G71" s="79" t="s">
        <v>73</v>
      </c>
      <c r="H71" s="79" t="s">
        <v>12</v>
      </c>
      <c r="I71" s="78" t="s">
        <v>216</v>
      </c>
      <c r="J71" s="78" t="s">
        <v>74</v>
      </c>
      <c r="K71" s="76"/>
      <c r="L71" s="76"/>
      <c r="M71" s="76"/>
      <c r="N71" s="76">
        <f t="shared" si="16"/>
        <v>0</v>
      </c>
      <c r="O71" s="118"/>
    </row>
    <row r="72" spans="1:16" s="48" customFormat="1" ht="132" customHeight="1" x14ac:dyDescent="0.25">
      <c r="A72" s="108"/>
      <c r="B72" s="311"/>
      <c r="C72" s="85" t="s">
        <v>131</v>
      </c>
      <c r="D72" s="286" t="s">
        <v>52</v>
      </c>
      <c r="E72" s="88" t="s">
        <v>70</v>
      </c>
      <c r="F72" s="88" t="s">
        <v>23</v>
      </c>
      <c r="G72" s="89" t="s">
        <v>73</v>
      </c>
      <c r="H72" s="89" t="s">
        <v>12</v>
      </c>
      <c r="I72" s="88" t="s">
        <v>222</v>
      </c>
      <c r="J72" s="88" t="s">
        <v>74</v>
      </c>
      <c r="K72" s="76"/>
      <c r="L72" s="91"/>
      <c r="M72" s="91"/>
      <c r="N72" s="91">
        <f>K72+L72+M72</f>
        <v>0</v>
      </c>
      <c r="O72" s="122"/>
    </row>
    <row r="73" spans="1:16" s="53" customFormat="1" ht="228.75" customHeight="1" x14ac:dyDescent="0.25">
      <c r="A73" s="108"/>
      <c r="B73" s="404"/>
      <c r="C73" s="85" t="s">
        <v>298</v>
      </c>
      <c r="D73" s="286" t="s">
        <v>52</v>
      </c>
      <c r="E73" s="88" t="s">
        <v>70</v>
      </c>
      <c r="F73" s="88" t="s">
        <v>23</v>
      </c>
      <c r="G73" s="89" t="s">
        <v>73</v>
      </c>
      <c r="H73" s="89" t="s">
        <v>12</v>
      </c>
      <c r="I73" s="88" t="s">
        <v>295</v>
      </c>
      <c r="J73" s="88" t="s">
        <v>74</v>
      </c>
      <c r="K73" s="76"/>
      <c r="L73" s="91"/>
      <c r="M73" s="91"/>
      <c r="N73" s="91">
        <f>K73+L73+M73</f>
        <v>0</v>
      </c>
      <c r="O73" s="414"/>
    </row>
    <row r="74" spans="1:16" ht="121.5" customHeight="1" x14ac:dyDescent="0.25">
      <c r="A74" s="102"/>
      <c r="B74" s="331"/>
      <c r="C74" s="110" t="s">
        <v>104</v>
      </c>
      <c r="D74" s="110" t="s">
        <v>52</v>
      </c>
      <c r="E74" s="123" t="s">
        <v>70</v>
      </c>
      <c r="F74" s="111" t="s">
        <v>23</v>
      </c>
      <c r="G74" s="124" t="s">
        <v>73</v>
      </c>
      <c r="H74" s="124" t="s">
        <v>12</v>
      </c>
      <c r="I74" s="111" t="s">
        <v>210</v>
      </c>
      <c r="J74" s="111" t="s">
        <v>76</v>
      </c>
      <c r="K74" s="76"/>
      <c r="L74" s="76">
        <v>0</v>
      </c>
      <c r="M74" s="76">
        <v>0</v>
      </c>
      <c r="N74" s="76">
        <f>SUM(K74:M74)</f>
        <v>0</v>
      </c>
      <c r="O74" s="337"/>
    </row>
    <row r="75" spans="1:16" ht="259.5" customHeight="1" x14ac:dyDescent="0.25">
      <c r="A75" s="331" t="s">
        <v>53</v>
      </c>
      <c r="B75" s="331"/>
      <c r="C75" s="110" t="s">
        <v>54</v>
      </c>
      <c r="D75" s="110" t="s">
        <v>52</v>
      </c>
      <c r="E75" s="71"/>
      <c r="F75" s="71"/>
      <c r="G75" s="72"/>
      <c r="H75" s="79"/>
      <c r="I75" s="78"/>
      <c r="J75" s="71"/>
      <c r="K75" s="76"/>
      <c r="L75" s="76"/>
      <c r="M75" s="76"/>
      <c r="N75" s="76">
        <f>SUM(K75:M75)</f>
        <v>0</v>
      </c>
      <c r="O75" s="126" t="s">
        <v>81</v>
      </c>
    </row>
    <row r="76" spans="1:16" ht="288" customHeight="1" x14ac:dyDescent="0.25">
      <c r="A76" s="311" t="s">
        <v>94</v>
      </c>
      <c r="B76" s="127"/>
      <c r="C76" s="335" t="s">
        <v>143</v>
      </c>
      <c r="D76" s="110" t="s">
        <v>52</v>
      </c>
      <c r="E76" s="71" t="s">
        <v>70</v>
      </c>
      <c r="F76" s="71" t="s">
        <v>23</v>
      </c>
      <c r="G76" s="72" t="s">
        <v>73</v>
      </c>
      <c r="H76" s="79" t="s">
        <v>12</v>
      </c>
      <c r="I76" s="78" t="s">
        <v>224</v>
      </c>
      <c r="J76" s="71" t="s">
        <v>76</v>
      </c>
      <c r="K76" s="76"/>
      <c r="L76" s="76">
        <v>0</v>
      </c>
      <c r="M76" s="76">
        <v>0</v>
      </c>
      <c r="N76" s="76">
        <f>SUM(K76:M76)</f>
        <v>0</v>
      </c>
      <c r="O76" s="126" t="s">
        <v>145</v>
      </c>
    </row>
    <row r="77" spans="1:16" s="23" customFormat="1" ht="132.75" customHeight="1" x14ac:dyDescent="0.25">
      <c r="A77" s="68"/>
      <c r="B77" s="127"/>
      <c r="C77" s="482" t="s">
        <v>312</v>
      </c>
      <c r="D77" s="110" t="s">
        <v>52</v>
      </c>
      <c r="E77" s="123" t="s">
        <v>70</v>
      </c>
      <c r="F77" s="111" t="s">
        <v>23</v>
      </c>
      <c r="G77" s="124" t="s">
        <v>73</v>
      </c>
      <c r="H77" s="124" t="s">
        <v>12</v>
      </c>
      <c r="I77" s="123" t="s">
        <v>218</v>
      </c>
      <c r="J77" s="111" t="s">
        <v>74</v>
      </c>
      <c r="K77" s="76"/>
      <c r="L77" s="76"/>
      <c r="M77" s="76"/>
      <c r="N77" s="76">
        <f>SUM(K77:M77)</f>
        <v>0</v>
      </c>
      <c r="O77" s="126"/>
    </row>
    <row r="78" spans="1:16" s="23" customFormat="1" ht="77.25" customHeight="1" x14ac:dyDescent="0.25">
      <c r="A78" s="68"/>
      <c r="B78" s="127"/>
      <c r="C78" s="483"/>
      <c r="D78" s="110" t="s">
        <v>52</v>
      </c>
      <c r="E78" s="123" t="s">
        <v>70</v>
      </c>
      <c r="F78" s="111" t="s">
        <v>23</v>
      </c>
      <c r="G78" s="124" t="s">
        <v>73</v>
      </c>
      <c r="H78" s="124" t="s">
        <v>12</v>
      </c>
      <c r="I78" s="111" t="s">
        <v>218</v>
      </c>
      <c r="J78" s="111" t="s">
        <v>74</v>
      </c>
      <c r="K78" s="76"/>
      <c r="L78" s="76"/>
      <c r="M78" s="76"/>
      <c r="N78" s="76">
        <f>SUM(K78:M78)</f>
        <v>0</v>
      </c>
      <c r="O78" s="126"/>
    </row>
    <row r="79" spans="1:16" ht="15.75" customHeight="1" x14ac:dyDescent="0.25">
      <c r="A79" s="68"/>
      <c r="B79" s="68"/>
      <c r="C79" s="110" t="s">
        <v>11</v>
      </c>
      <c r="D79" s="64"/>
      <c r="E79" s="110"/>
      <c r="F79" s="110"/>
      <c r="G79" s="72"/>
      <c r="H79" s="73"/>
      <c r="I79" s="66"/>
      <c r="J79" s="110"/>
      <c r="K79" s="76">
        <f>SUM(K62:K78)</f>
        <v>28987792.240000002</v>
      </c>
      <c r="L79" s="76">
        <f>SUM(L62:L75)</f>
        <v>28987792.240000002</v>
      </c>
      <c r="M79" s="76">
        <f>SUM(M62:M75)</f>
        <v>28987792.240000002</v>
      </c>
      <c r="N79" s="76">
        <f>K79+L79+M79</f>
        <v>86963376.719999999</v>
      </c>
      <c r="O79" s="86"/>
    </row>
    <row r="80" spans="1:16" ht="30" customHeight="1" x14ac:dyDescent="0.25">
      <c r="A80" s="68" t="s">
        <v>12</v>
      </c>
      <c r="B80" s="69"/>
      <c r="C80" s="446" t="s">
        <v>55</v>
      </c>
      <c r="D80" s="447"/>
      <c r="E80" s="447"/>
      <c r="F80" s="447"/>
      <c r="G80" s="447"/>
      <c r="H80" s="447"/>
      <c r="I80" s="447"/>
      <c r="J80" s="447"/>
      <c r="K80" s="447"/>
      <c r="L80" s="447"/>
      <c r="M80" s="447"/>
      <c r="N80" s="448"/>
      <c r="O80" s="85"/>
    </row>
    <row r="81" spans="1:16" ht="32.25" customHeight="1" x14ac:dyDescent="0.25">
      <c r="A81" s="465" t="s">
        <v>13</v>
      </c>
      <c r="B81" s="113"/>
      <c r="C81" s="444" t="s">
        <v>115</v>
      </c>
      <c r="D81" s="278" t="s">
        <v>52</v>
      </c>
      <c r="E81" s="71" t="s">
        <v>70</v>
      </c>
      <c r="F81" s="78" t="s">
        <v>23</v>
      </c>
      <c r="G81" s="79" t="s">
        <v>73</v>
      </c>
      <c r="H81" s="79" t="s">
        <v>12</v>
      </c>
      <c r="I81" s="78" t="s">
        <v>225</v>
      </c>
      <c r="J81" s="71" t="s">
        <v>76</v>
      </c>
      <c r="K81" s="128"/>
      <c r="L81" s="128">
        <v>0</v>
      </c>
      <c r="M81" s="128">
        <v>0</v>
      </c>
      <c r="N81" s="128">
        <f>SUM(K81:M81)</f>
        <v>0</v>
      </c>
      <c r="O81" s="462" t="s">
        <v>313</v>
      </c>
    </row>
    <row r="82" spans="1:16" ht="33" customHeight="1" x14ac:dyDescent="0.25">
      <c r="A82" s="467"/>
      <c r="B82" s="114"/>
      <c r="C82" s="481"/>
      <c r="D82" s="278" t="s">
        <v>52</v>
      </c>
      <c r="E82" s="71" t="s">
        <v>70</v>
      </c>
      <c r="F82" s="78" t="s">
        <v>23</v>
      </c>
      <c r="G82" s="79" t="s">
        <v>73</v>
      </c>
      <c r="H82" s="79" t="s">
        <v>12</v>
      </c>
      <c r="I82" s="78" t="s">
        <v>225</v>
      </c>
      <c r="J82" s="71" t="s">
        <v>76</v>
      </c>
      <c r="K82" s="128"/>
      <c r="L82" s="128"/>
      <c r="M82" s="128"/>
      <c r="N82" s="128">
        <f>SUM(K82:M82)</f>
        <v>0</v>
      </c>
      <c r="O82" s="463"/>
    </row>
    <row r="83" spans="1:16" ht="82.5" customHeight="1" x14ac:dyDescent="0.25">
      <c r="A83" s="466"/>
      <c r="B83" s="115"/>
      <c r="C83" s="445"/>
      <c r="D83" s="278" t="s">
        <v>52</v>
      </c>
      <c r="E83" s="71" t="s">
        <v>70</v>
      </c>
      <c r="F83" s="78" t="s">
        <v>71</v>
      </c>
      <c r="G83" s="79" t="s">
        <v>73</v>
      </c>
      <c r="H83" s="79" t="s">
        <v>12</v>
      </c>
      <c r="I83" s="78" t="s">
        <v>225</v>
      </c>
      <c r="J83" s="71" t="s">
        <v>76</v>
      </c>
      <c r="K83" s="128"/>
      <c r="L83" s="128"/>
      <c r="M83" s="128"/>
      <c r="N83" s="128">
        <f t="shared" ref="N83" si="18">SUM(K83:M83)</f>
        <v>0</v>
      </c>
      <c r="O83" s="464"/>
    </row>
    <row r="84" spans="1:16" ht="28.5" customHeight="1" x14ac:dyDescent="0.25">
      <c r="A84" s="465" t="s">
        <v>68</v>
      </c>
      <c r="B84" s="309"/>
      <c r="C84" s="497" t="s">
        <v>142</v>
      </c>
      <c r="D84" s="318" t="s">
        <v>52</v>
      </c>
      <c r="E84" s="71" t="s">
        <v>70</v>
      </c>
      <c r="F84" s="78" t="s">
        <v>23</v>
      </c>
      <c r="G84" s="79" t="s">
        <v>73</v>
      </c>
      <c r="H84" s="79" t="s">
        <v>12</v>
      </c>
      <c r="I84" s="78" t="s">
        <v>226</v>
      </c>
      <c r="J84" s="71" t="s">
        <v>76</v>
      </c>
      <c r="K84" s="128"/>
      <c r="L84" s="128"/>
      <c r="M84" s="128"/>
      <c r="N84" s="128">
        <f>SUM(K84:M84)</f>
        <v>0</v>
      </c>
      <c r="O84" s="126"/>
    </row>
    <row r="85" spans="1:16" ht="24" customHeight="1" x14ac:dyDescent="0.25">
      <c r="A85" s="467"/>
      <c r="B85" s="310"/>
      <c r="C85" s="498"/>
      <c r="D85" s="318" t="s">
        <v>52</v>
      </c>
      <c r="E85" s="71" t="s">
        <v>70</v>
      </c>
      <c r="F85" s="78" t="s">
        <v>23</v>
      </c>
      <c r="G85" s="79" t="s">
        <v>73</v>
      </c>
      <c r="H85" s="79" t="s">
        <v>12</v>
      </c>
      <c r="I85" s="78" t="s">
        <v>226</v>
      </c>
      <c r="J85" s="71" t="s">
        <v>76</v>
      </c>
      <c r="K85" s="128"/>
      <c r="L85" s="128"/>
      <c r="M85" s="128"/>
      <c r="N85" s="128">
        <f>SUM(K85:M85)</f>
        <v>0</v>
      </c>
      <c r="O85" s="312"/>
    </row>
    <row r="86" spans="1:16" ht="53.25" customHeight="1" x14ac:dyDescent="0.25">
      <c r="A86" s="467"/>
      <c r="B86" s="129"/>
      <c r="C86" s="498"/>
      <c r="D86" s="318" t="s">
        <v>52</v>
      </c>
      <c r="E86" s="71" t="s">
        <v>70</v>
      </c>
      <c r="F86" s="78" t="s">
        <v>71</v>
      </c>
      <c r="G86" s="79" t="s">
        <v>73</v>
      </c>
      <c r="H86" s="79" t="s">
        <v>12</v>
      </c>
      <c r="I86" s="78" t="s">
        <v>226</v>
      </c>
      <c r="J86" s="71" t="s">
        <v>76</v>
      </c>
      <c r="K86" s="128"/>
      <c r="L86" s="128"/>
      <c r="M86" s="128"/>
      <c r="N86" s="128">
        <f>K86+M86</f>
        <v>0</v>
      </c>
      <c r="O86" s="312"/>
    </row>
    <row r="87" spans="1:16" s="47" customFormat="1" ht="90" customHeight="1" x14ac:dyDescent="0.25">
      <c r="A87" s="466"/>
      <c r="B87" s="108"/>
      <c r="C87" s="499"/>
      <c r="D87" s="110" t="s">
        <v>52</v>
      </c>
      <c r="E87" s="87" t="s">
        <v>70</v>
      </c>
      <c r="F87" s="88" t="s">
        <v>23</v>
      </c>
      <c r="G87" s="89" t="s">
        <v>73</v>
      </c>
      <c r="H87" s="89" t="s">
        <v>12</v>
      </c>
      <c r="I87" s="106" t="s">
        <v>226</v>
      </c>
      <c r="J87" s="331" t="s">
        <v>24</v>
      </c>
      <c r="K87" s="163"/>
      <c r="L87" s="287"/>
      <c r="M87" s="287"/>
      <c r="N87" s="128">
        <f>K87+M87</f>
        <v>0</v>
      </c>
      <c r="O87" s="126"/>
    </row>
    <row r="88" spans="1:16" s="34" customFormat="1" ht="75" customHeight="1" x14ac:dyDescent="0.25">
      <c r="A88" s="465" t="s">
        <v>69</v>
      </c>
      <c r="B88" s="465"/>
      <c r="C88" s="497" t="s">
        <v>184</v>
      </c>
      <c r="D88" s="278" t="s">
        <v>52</v>
      </c>
      <c r="E88" s="71" t="s">
        <v>70</v>
      </c>
      <c r="F88" s="78" t="s">
        <v>23</v>
      </c>
      <c r="G88" s="79" t="s">
        <v>73</v>
      </c>
      <c r="H88" s="79" t="s">
        <v>12</v>
      </c>
      <c r="I88" s="80" t="s">
        <v>225</v>
      </c>
      <c r="J88" s="71" t="s">
        <v>76</v>
      </c>
      <c r="K88" s="128"/>
      <c r="L88" s="128"/>
      <c r="M88" s="128"/>
      <c r="N88" s="128">
        <f t="shared" ref="N88:N90" si="19">SUM(K88:M88)</f>
        <v>0</v>
      </c>
      <c r="O88" s="119"/>
    </row>
    <row r="89" spans="1:16" s="46" customFormat="1" ht="66.75" customHeight="1" x14ac:dyDescent="0.25">
      <c r="A89" s="467"/>
      <c r="B89" s="467"/>
      <c r="C89" s="498"/>
      <c r="D89" s="288" t="s">
        <v>52</v>
      </c>
      <c r="E89" s="289" t="s">
        <v>70</v>
      </c>
      <c r="F89" s="136" t="s">
        <v>71</v>
      </c>
      <c r="G89" s="290" t="s">
        <v>73</v>
      </c>
      <c r="H89" s="290" t="s">
        <v>12</v>
      </c>
      <c r="I89" s="136" t="s">
        <v>225</v>
      </c>
      <c r="J89" s="289" t="s">
        <v>76</v>
      </c>
      <c r="K89" s="128"/>
      <c r="L89" s="128"/>
      <c r="M89" s="128"/>
      <c r="N89" s="128">
        <f t="shared" si="19"/>
        <v>0</v>
      </c>
      <c r="O89" s="119"/>
    </row>
    <row r="90" spans="1:16" s="47" customFormat="1" ht="105.75" customHeight="1" x14ac:dyDescent="0.25">
      <c r="A90" s="466"/>
      <c r="B90" s="466"/>
      <c r="C90" s="499"/>
      <c r="D90" s="291" t="s">
        <v>52</v>
      </c>
      <c r="E90" s="292" t="s">
        <v>70</v>
      </c>
      <c r="F90" s="293" t="s">
        <v>23</v>
      </c>
      <c r="G90" s="293" t="s">
        <v>73</v>
      </c>
      <c r="H90" s="294" t="s">
        <v>12</v>
      </c>
      <c r="I90" s="295" t="s">
        <v>225</v>
      </c>
      <c r="J90" s="136" t="s">
        <v>24</v>
      </c>
      <c r="K90" s="291"/>
      <c r="L90" s="291"/>
      <c r="M90" s="291"/>
      <c r="N90" s="128">
        <f t="shared" si="19"/>
        <v>0</v>
      </c>
      <c r="O90" s="119"/>
    </row>
    <row r="91" spans="1:16" ht="27" customHeight="1" x14ac:dyDescent="0.25">
      <c r="A91" s="68"/>
      <c r="B91" s="68"/>
      <c r="C91" s="110" t="s">
        <v>14</v>
      </c>
      <c r="D91" s="64"/>
      <c r="E91" s="110"/>
      <c r="F91" s="110"/>
      <c r="G91" s="72"/>
      <c r="H91" s="73"/>
      <c r="I91" s="66"/>
      <c r="J91" s="110"/>
      <c r="K91" s="128">
        <f>SUM(K81:K86)</f>
        <v>0</v>
      </c>
      <c r="L91" s="128">
        <f>SUM(L81:L88)</f>
        <v>0</v>
      </c>
      <c r="M91" s="128">
        <f>SUM(M81:M90)</f>
        <v>0</v>
      </c>
      <c r="N91" s="128">
        <f>SUM(N81:N90)</f>
        <v>0</v>
      </c>
      <c r="O91" s="86"/>
    </row>
    <row r="92" spans="1:16" ht="18.75" customHeight="1" x14ac:dyDescent="0.25">
      <c r="A92" s="68" t="s">
        <v>15</v>
      </c>
      <c r="B92" s="69"/>
      <c r="C92" s="446" t="s">
        <v>189</v>
      </c>
      <c r="D92" s="447"/>
      <c r="E92" s="447"/>
      <c r="F92" s="447"/>
      <c r="G92" s="447"/>
      <c r="H92" s="447"/>
      <c r="I92" s="447"/>
      <c r="J92" s="447"/>
      <c r="K92" s="447"/>
      <c r="L92" s="447"/>
      <c r="M92" s="447"/>
      <c r="N92" s="448"/>
      <c r="O92" s="85"/>
    </row>
    <row r="93" spans="1:16" x14ac:dyDescent="0.25">
      <c r="A93" s="465" t="s">
        <v>16</v>
      </c>
      <c r="B93" s="113"/>
      <c r="C93" s="484" t="s">
        <v>56</v>
      </c>
      <c r="D93" s="278" t="s">
        <v>52</v>
      </c>
      <c r="E93" s="71" t="s">
        <v>70</v>
      </c>
      <c r="F93" s="78" t="s">
        <v>23</v>
      </c>
      <c r="G93" s="79" t="s">
        <v>73</v>
      </c>
      <c r="H93" s="79" t="s">
        <v>12</v>
      </c>
      <c r="I93" s="88" t="s">
        <v>211</v>
      </c>
      <c r="J93" s="71" t="s">
        <v>24</v>
      </c>
      <c r="K93" s="76"/>
      <c r="L93" s="76">
        <v>0</v>
      </c>
      <c r="M93" s="76">
        <v>0</v>
      </c>
      <c r="N93" s="76">
        <f t="shared" ref="N93:N102" si="20">SUM(K93:M93)</f>
        <v>0</v>
      </c>
      <c r="O93" s="462" t="s">
        <v>90</v>
      </c>
      <c r="P93" s="29"/>
    </row>
    <row r="94" spans="1:16" x14ac:dyDescent="0.25">
      <c r="A94" s="467"/>
      <c r="B94" s="114"/>
      <c r="C94" s="485"/>
      <c r="D94" s="278" t="s">
        <v>52</v>
      </c>
      <c r="E94" s="71" t="s">
        <v>70</v>
      </c>
      <c r="F94" s="78" t="s">
        <v>23</v>
      </c>
      <c r="G94" s="79" t="s">
        <v>73</v>
      </c>
      <c r="H94" s="79" t="s">
        <v>12</v>
      </c>
      <c r="I94" s="88" t="s">
        <v>211</v>
      </c>
      <c r="J94" s="71" t="s">
        <v>24</v>
      </c>
      <c r="K94" s="76">
        <f>70000+38750</f>
        <v>108750</v>
      </c>
      <c r="L94" s="76">
        <f t="shared" ref="L94:M94" si="21">70000+38750</f>
        <v>108750</v>
      </c>
      <c r="M94" s="76">
        <f t="shared" si="21"/>
        <v>108750</v>
      </c>
      <c r="N94" s="76">
        <f t="shared" si="20"/>
        <v>326250</v>
      </c>
      <c r="O94" s="463"/>
    </row>
    <row r="95" spans="1:16" x14ac:dyDescent="0.25">
      <c r="A95" s="467"/>
      <c r="B95" s="114"/>
      <c r="C95" s="485"/>
      <c r="D95" s="278" t="s">
        <v>52</v>
      </c>
      <c r="E95" s="71" t="s">
        <v>70</v>
      </c>
      <c r="F95" s="78" t="s">
        <v>71</v>
      </c>
      <c r="G95" s="79" t="s">
        <v>73</v>
      </c>
      <c r="H95" s="79" t="s">
        <v>12</v>
      </c>
      <c r="I95" s="88" t="s">
        <v>211</v>
      </c>
      <c r="J95" s="71" t="s">
        <v>76</v>
      </c>
      <c r="K95" s="76">
        <v>15000</v>
      </c>
      <c r="L95" s="76">
        <v>15000</v>
      </c>
      <c r="M95" s="76">
        <v>15000</v>
      </c>
      <c r="N95" s="76">
        <f t="shared" si="20"/>
        <v>45000</v>
      </c>
      <c r="O95" s="463"/>
    </row>
    <row r="96" spans="1:16" ht="69" customHeight="1" x14ac:dyDescent="0.25">
      <c r="A96" s="467"/>
      <c r="B96" s="114"/>
      <c r="C96" s="485"/>
      <c r="D96" s="278" t="s">
        <v>52</v>
      </c>
      <c r="E96" s="144" t="s">
        <v>70</v>
      </c>
      <c r="F96" s="145" t="s">
        <v>23</v>
      </c>
      <c r="G96" s="146" t="s">
        <v>73</v>
      </c>
      <c r="H96" s="146" t="s">
        <v>12</v>
      </c>
      <c r="I96" s="88" t="s">
        <v>211</v>
      </c>
      <c r="J96" s="144" t="s">
        <v>76</v>
      </c>
      <c r="K96" s="76">
        <f>567000+100000+78835.73</f>
        <v>745835.73</v>
      </c>
      <c r="L96" s="76">
        <f t="shared" ref="L96:M96" si="22">567000+100000+78835.73</f>
        <v>745835.73</v>
      </c>
      <c r="M96" s="76">
        <f t="shared" si="22"/>
        <v>745835.73</v>
      </c>
      <c r="N96" s="76">
        <f t="shared" si="20"/>
        <v>2237507.19</v>
      </c>
      <c r="O96" s="463"/>
    </row>
    <row r="97" spans="1:15" ht="30" hidden="1" x14ac:dyDescent="0.25">
      <c r="A97" s="467"/>
      <c r="B97" s="114"/>
      <c r="C97" s="485"/>
      <c r="D97" s="278" t="s">
        <v>149</v>
      </c>
      <c r="E97" s="71" t="s">
        <v>70</v>
      </c>
      <c r="F97" s="71" t="s">
        <v>23</v>
      </c>
      <c r="G97" s="72" t="s">
        <v>73</v>
      </c>
      <c r="H97" s="79" t="s">
        <v>12</v>
      </c>
      <c r="I97" s="78" t="s">
        <v>93</v>
      </c>
      <c r="J97" s="71" t="s">
        <v>76</v>
      </c>
      <c r="K97" s="76">
        <v>0</v>
      </c>
      <c r="L97" s="76">
        <f>15000+10000+20000+20000+10000+33000+10000+15000+869000+10000+20000+30000+16000+20000</f>
        <v>1098000</v>
      </c>
      <c r="M97" s="76">
        <f>15000+10000+20000+20000+10000+33000+10000+15000+869000+10000+20000+30000+16000+20000+200000</f>
        <v>1298000</v>
      </c>
      <c r="N97" s="76">
        <f t="shared" si="20"/>
        <v>2396000</v>
      </c>
      <c r="O97" s="463"/>
    </row>
    <row r="98" spans="1:15" hidden="1" x14ac:dyDescent="0.25">
      <c r="A98" s="467"/>
      <c r="B98" s="114"/>
      <c r="C98" s="485"/>
      <c r="D98" s="278" t="s">
        <v>152</v>
      </c>
      <c r="E98" s="71" t="s">
        <v>70</v>
      </c>
      <c r="F98" s="78" t="s">
        <v>23</v>
      </c>
      <c r="G98" s="79" t="s">
        <v>73</v>
      </c>
      <c r="H98" s="79" t="s">
        <v>12</v>
      </c>
      <c r="I98" s="78" t="s">
        <v>93</v>
      </c>
      <c r="J98" s="71" t="s">
        <v>76</v>
      </c>
      <c r="K98" s="76">
        <v>0</v>
      </c>
      <c r="L98" s="76">
        <v>110000</v>
      </c>
      <c r="M98" s="76">
        <v>110000</v>
      </c>
      <c r="N98" s="76">
        <f t="shared" si="20"/>
        <v>220000</v>
      </c>
      <c r="O98" s="463"/>
    </row>
    <row r="99" spans="1:15" hidden="1" x14ac:dyDescent="0.25">
      <c r="A99" s="467"/>
      <c r="B99" s="114"/>
      <c r="C99" s="485"/>
      <c r="D99" s="278" t="s">
        <v>150</v>
      </c>
      <c r="E99" s="71" t="s">
        <v>70</v>
      </c>
      <c r="F99" s="78" t="s">
        <v>23</v>
      </c>
      <c r="G99" s="79" t="s">
        <v>73</v>
      </c>
      <c r="H99" s="79" t="s">
        <v>12</v>
      </c>
      <c r="I99" s="78" t="s">
        <v>93</v>
      </c>
      <c r="J99" s="71" t="s">
        <v>76</v>
      </c>
      <c r="K99" s="76">
        <v>0</v>
      </c>
      <c r="L99" s="76">
        <f>60000+20000+28000+15000</f>
        <v>123000</v>
      </c>
      <c r="M99" s="76">
        <f t="shared" ref="M99" si="23">60000+20000+28000+15000</f>
        <v>123000</v>
      </c>
      <c r="N99" s="76">
        <f t="shared" si="20"/>
        <v>246000</v>
      </c>
      <c r="O99" s="463"/>
    </row>
    <row r="100" spans="1:15" hidden="1" x14ac:dyDescent="0.25">
      <c r="A100" s="467"/>
      <c r="B100" s="114"/>
      <c r="C100" s="485"/>
      <c r="D100" s="278" t="s">
        <v>151</v>
      </c>
      <c r="E100" s="71" t="s">
        <v>70</v>
      </c>
      <c r="F100" s="78" t="s">
        <v>23</v>
      </c>
      <c r="G100" s="79" t="s">
        <v>73</v>
      </c>
      <c r="H100" s="79" t="s">
        <v>12</v>
      </c>
      <c r="I100" s="78" t="s">
        <v>93</v>
      </c>
      <c r="J100" s="71" t="s">
        <v>76</v>
      </c>
      <c r="K100" s="76">
        <v>0</v>
      </c>
      <c r="L100" s="76">
        <f>10000+20000+15000</f>
        <v>45000</v>
      </c>
      <c r="M100" s="76">
        <f t="shared" ref="M100" si="24">10000+20000+15000</f>
        <v>45000</v>
      </c>
      <c r="N100" s="76">
        <f t="shared" si="20"/>
        <v>90000</v>
      </c>
      <c r="O100" s="463"/>
    </row>
    <row r="101" spans="1:15" ht="30" hidden="1" x14ac:dyDescent="0.25">
      <c r="A101" s="467"/>
      <c r="B101" s="114"/>
      <c r="C101" s="485"/>
      <c r="D101" s="278" t="s">
        <v>153</v>
      </c>
      <c r="E101" s="144" t="s">
        <v>70</v>
      </c>
      <c r="F101" s="145" t="s">
        <v>71</v>
      </c>
      <c r="G101" s="146" t="s">
        <v>73</v>
      </c>
      <c r="H101" s="146" t="s">
        <v>12</v>
      </c>
      <c r="I101" s="145" t="s">
        <v>93</v>
      </c>
      <c r="J101" s="144" t="s">
        <v>76</v>
      </c>
      <c r="K101" s="147">
        <v>18500</v>
      </c>
      <c r="L101" s="147">
        <f>10000+10000</f>
        <v>20000</v>
      </c>
      <c r="M101" s="147">
        <f t="shared" ref="M101" si="25">10000+10000</f>
        <v>20000</v>
      </c>
      <c r="N101" s="76">
        <f t="shared" si="20"/>
        <v>58500</v>
      </c>
      <c r="O101" s="463"/>
    </row>
    <row r="102" spans="1:15" ht="15.75" customHeight="1" x14ac:dyDescent="0.25">
      <c r="A102" s="465" t="s">
        <v>92</v>
      </c>
      <c r="B102" s="113"/>
      <c r="C102" s="444" t="s">
        <v>105</v>
      </c>
      <c r="D102" s="444" t="s">
        <v>52</v>
      </c>
      <c r="E102" s="486" t="s">
        <v>70</v>
      </c>
      <c r="F102" s="486" t="s">
        <v>23</v>
      </c>
      <c r="G102" s="488" t="s">
        <v>73</v>
      </c>
      <c r="H102" s="490" t="s">
        <v>12</v>
      </c>
      <c r="I102" s="492" t="s">
        <v>210</v>
      </c>
      <c r="J102" s="486" t="s">
        <v>24</v>
      </c>
      <c r="K102" s="494"/>
      <c r="L102" s="494">
        <v>0</v>
      </c>
      <c r="M102" s="494">
        <v>0</v>
      </c>
      <c r="N102" s="494">
        <f t="shared" si="20"/>
        <v>0</v>
      </c>
      <c r="O102" s="148"/>
    </row>
    <row r="103" spans="1:15" ht="117.75" customHeight="1" x14ac:dyDescent="0.25">
      <c r="A103" s="466"/>
      <c r="B103" s="115"/>
      <c r="C103" s="445"/>
      <c r="D103" s="445"/>
      <c r="E103" s="487"/>
      <c r="F103" s="487"/>
      <c r="G103" s="489"/>
      <c r="H103" s="491"/>
      <c r="I103" s="493"/>
      <c r="J103" s="487"/>
      <c r="K103" s="495"/>
      <c r="L103" s="495"/>
      <c r="M103" s="495"/>
      <c r="N103" s="495"/>
      <c r="O103" s="149"/>
    </row>
    <row r="104" spans="1:15" s="53" customFormat="1" ht="270.75" customHeight="1" x14ac:dyDescent="0.25">
      <c r="A104" s="386" t="s">
        <v>257</v>
      </c>
      <c r="B104" s="357"/>
      <c r="C104" s="403" t="s">
        <v>294</v>
      </c>
      <c r="D104" s="110" t="s">
        <v>52</v>
      </c>
      <c r="E104" s="87" t="s">
        <v>70</v>
      </c>
      <c r="F104" s="88" t="s">
        <v>23</v>
      </c>
      <c r="G104" s="89" t="s">
        <v>73</v>
      </c>
      <c r="H104" s="89" t="s">
        <v>12</v>
      </c>
      <c r="I104" s="81" t="s">
        <v>293</v>
      </c>
      <c r="J104" s="356" t="s">
        <v>76</v>
      </c>
      <c r="K104" s="153"/>
      <c r="L104" s="153"/>
      <c r="M104" s="153"/>
      <c r="N104" s="76">
        <f t="shared" ref="N104:N116" si="26">SUM(K104:M104)</f>
        <v>0</v>
      </c>
      <c r="O104" s="149"/>
    </row>
    <row r="105" spans="1:15" s="53" customFormat="1" ht="270.75" customHeight="1" x14ac:dyDescent="0.25">
      <c r="A105" s="386" t="s">
        <v>272</v>
      </c>
      <c r="B105" s="386"/>
      <c r="C105" s="384" t="s">
        <v>273</v>
      </c>
      <c r="D105" s="110" t="s">
        <v>52</v>
      </c>
      <c r="E105" s="87" t="s">
        <v>70</v>
      </c>
      <c r="F105" s="88" t="s">
        <v>23</v>
      </c>
      <c r="G105" s="89" t="s">
        <v>73</v>
      </c>
      <c r="H105" s="89" t="s">
        <v>12</v>
      </c>
      <c r="I105" s="81" t="s">
        <v>274</v>
      </c>
      <c r="J105" s="385" t="s">
        <v>76</v>
      </c>
      <c r="K105" s="153"/>
      <c r="L105" s="153"/>
      <c r="M105" s="153"/>
      <c r="N105" s="76">
        <f t="shared" si="26"/>
        <v>0</v>
      </c>
      <c r="O105" s="149"/>
    </row>
    <row r="106" spans="1:15" s="53" customFormat="1" ht="270.75" customHeight="1" x14ac:dyDescent="0.25">
      <c r="A106" s="386" t="s">
        <v>275</v>
      </c>
      <c r="B106" s="386"/>
      <c r="C106" s="389" t="s">
        <v>273</v>
      </c>
      <c r="D106" s="110" t="s">
        <v>52</v>
      </c>
      <c r="E106" s="87" t="s">
        <v>70</v>
      </c>
      <c r="F106" s="88" t="s">
        <v>23</v>
      </c>
      <c r="G106" s="89" t="s">
        <v>73</v>
      </c>
      <c r="H106" s="89" t="s">
        <v>12</v>
      </c>
      <c r="I106" s="81" t="s">
        <v>274</v>
      </c>
      <c r="J106" s="390" t="s">
        <v>76</v>
      </c>
      <c r="K106" s="153"/>
      <c r="L106" s="153"/>
      <c r="M106" s="153"/>
      <c r="N106" s="76">
        <f t="shared" si="26"/>
        <v>0</v>
      </c>
      <c r="O106" s="149"/>
    </row>
    <row r="107" spans="1:15" s="53" customFormat="1" ht="328.5" customHeight="1" x14ac:dyDescent="0.25">
      <c r="A107" s="388" t="s">
        <v>276</v>
      </c>
      <c r="B107" s="388"/>
      <c r="C107" s="399" t="s">
        <v>278</v>
      </c>
      <c r="D107" s="110" t="s">
        <v>52</v>
      </c>
      <c r="E107" s="393" t="s">
        <v>70</v>
      </c>
      <c r="F107" s="394" t="s">
        <v>23</v>
      </c>
      <c r="G107" s="395" t="s">
        <v>73</v>
      </c>
      <c r="H107" s="395" t="s">
        <v>12</v>
      </c>
      <c r="I107" s="383" t="s">
        <v>277</v>
      </c>
      <c r="J107" s="391" t="s">
        <v>76</v>
      </c>
      <c r="K107" s="153"/>
      <c r="L107" s="153"/>
      <c r="M107" s="153"/>
      <c r="N107" s="76">
        <f t="shared" si="26"/>
        <v>0</v>
      </c>
      <c r="O107" s="149"/>
    </row>
    <row r="108" spans="1:15" s="53" customFormat="1" ht="333.75" customHeight="1" x14ac:dyDescent="0.25">
      <c r="A108" s="398" t="s">
        <v>279</v>
      </c>
      <c r="B108" s="398"/>
      <c r="C108" s="399" t="s">
        <v>280</v>
      </c>
      <c r="D108" s="110" t="s">
        <v>52</v>
      </c>
      <c r="E108" s="393" t="s">
        <v>70</v>
      </c>
      <c r="F108" s="394" t="s">
        <v>23</v>
      </c>
      <c r="G108" s="395" t="s">
        <v>73</v>
      </c>
      <c r="H108" s="395" t="s">
        <v>12</v>
      </c>
      <c r="I108" s="383" t="s">
        <v>281</v>
      </c>
      <c r="J108" s="397" t="s">
        <v>76</v>
      </c>
      <c r="K108" s="153"/>
      <c r="L108" s="153"/>
      <c r="M108" s="153"/>
      <c r="N108" s="76">
        <f t="shared" si="26"/>
        <v>0</v>
      </c>
      <c r="O108" s="149"/>
    </row>
    <row r="109" spans="1:15" s="53" customFormat="1" ht="333.75" customHeight="1" x14ac:dyDescent="0.25">
      <c r="A109" s="417" t="s">
        <v>300</v>
      </c>
      <c r="B109" s="417"/>
      <c r="C109" s="418" t="s">
        <v>302</v>
      </c>
      <c r="D109" s="418" t="s">
        <v>52</v>
      </c>
      <c r="E109" s="87" t="s">
        <v>70</v>
      </c>
      <c r="F109" s="88" t="s">
        <v>23</v>
      </c>
      <c r="G109" s="89" t="s">
        <v>73</v>
      </c>
      <c r="H109" s="89" t="s">
        <v>12</v>
      </c>
      <c r="I109" s="81" t="s">
        <v>301</v>
      </c>
      <c r="J109" s="416" t="s">
        <v>76</v>
      </c>
      <c r="K109" s="153"/>
      <c r="L109" s="153"/>
      <c r="M109" s="153"/>
      <c r="N109" s="76">
        <f t="shared" si="26"/>
        <v>0</v>
      </c>
      <c r="O109" s="149"/>
    </row>
    <row r="110" spans="1:15" ht="32.25" customHeight="1" x14ac:dyDescent="0.25">
      <c r="A110" s="115"/>
      <c r="B110" s="115"/>
      <c r="C110" s="279" t="s">
        <v>17</v>
      </c>
      <c r="D110" s="276"/>
      <c r="E110" s="279"/>
      <c r="F110" s="279"/>
      <c r="G110" s="150"/>
      <c r="H110" s="151"/>
      <c r="I110" s="152"/>
      <c r="J110" s="279"/>
      <c r="K110" s="153">
        <f>K93+K94+K95+K96+K102+K103</f>
        <v>869585.73</v>
      </c>
      <c r="L110" s="153">
        <f>SUM(L94:L96)</f>
        <v>869585.73</v>
      </c>
      <c r="M110" s="153">
        <f>SUM(M94:M96)</f>
        <v>869585.73</v>
      </c>
      <c r="N110" s="76">
        <f t="shared" si="26"/>
        <v>2608757.19</v>
      </c>
      <c r="O110" s="86"/>
    </row>
    <row r="111" spans="1:15" ht="30" x14ac:dyDescent="0.25">
      <c r="A111" s="465" t="s">
        <v>15</v>
      </c>
      <c r="B111" s="496" t="s">
        <v>49</v>
      </c>
      <c r="C111" s="468" t="s">
        <v>170</v>
      </c>
      <c r="D111" s="64" t="s">
        <v>132</v>
      </c>
      <c r="E111" s="65"/>
      <c r="F111" s="65"/>
      <c r="G111" s="65"/>
      <c r="H111" s="65"/>
      <c r="I111" s="65"/>
      <c r="J111" s="65"/>
      <c r="K111" s="67">
        <f t="shared" ref="K111:M111" si="27">K132+K135+K146+K172+K185</f>
        <v>13915391.190000001</v>
      </c>
      <c r="L111" s="67">
        <f t="shared" si="27"/>
        <v>12408308.530000001</v>
      </c>
      <c r="M111" s="67">
        <f t="shared" si="27"/>
        <v>12408308.530000001</v>
      </c>
      <c r="N111" s="116">
        <f t="shared" si="26"/>
        <v>38732008.25</v>
      </c>
      <c r="O111" s="85"/>
    </row>
    <row r="112" spans="1:15" x14ac:dyDescent="0.25">
      <c r="A112" s="467"/>
      <c r="B112" s="479"/>
      <c r="C112" s="476"/>
      <c r="D112" s="64" t="s">
        <v>21</v>
      </c>
      <c r="E112" s="65"/>
      <c r="F112" s="65"/>
      <c r="G112" s="65"/>
      <c r="H112" s="65"/>
      <c r="I112" s="65"/>
      <c r="J112" s="65"/>
      <c r="K112" s="67"/>
      <c r="L112" s="65"/>
      <c r="M112" s="65"/>
      <c r="N112" s="116">
        <f t="shared" si="26"/>
        <v>0</v>
      </c>
      <c r="O112" s="85"/>
    </row>
    <row r="113" spans="1:16" s="51" customFormat="1" ht="45" x14ac:dyDescent="0.25">
      <c r="A113" s="467"/>
      <c r="B113" s="479"/>
      <c r="C113" s="476"/>
      <c r="D113" s="64" t="s">
        <v>250</v>
      </c>
      <c r="E113" s="65" t="s">
        <v>44</v>
      </c>
      <c r="F113" s="65" t="s">
        <v>44</v>
      </c>
      <c r="G113" s="65" t="s">
        <v>44</v>
      </c>
      <c r="H113" s="65" t="s">
        <v>44</v>
      </c>
      <c r="I113" s="65" t="s">
        <v>44</v>
      </c>
      <c r="J113" s="65" t="s">
        <v>44</v>
      </c>
      <c r="K113" s="67"/>
      <c r="L113" s="65"/>
      <c r="M113" s="67">
        <f>M130</f>
        <v>0</v>
      </c>
      <c r="N113" s="116">
        <f t="shared" si="26"/>
        <v>0</v>
      </c>
      <c r="O113" s="85"/>
    </row>
    <row r="114" spans="1:16" ht="63.75" customHeight="1" x14ac:dyDescent="0.25">
      <c r="A114" s="467"/>
      <c r="B114" s="479"/>
      <c r="C114" s="476"/>
      <c r="D114" s="64" t="s">
        <v>167</v>
      </c>
      <c r="E114" s="65" t="s">
        <v>44</v>
      </c>
      <c r="F114" s="65" t="s">
        <v>44</v>
      </c>
      <c r="G114" s="65" t="s">
        <v>44</v>
      </c>
      <c r="H114" s="65" t="s">
        <v>44</v>
      </c>
      <c r="I114" s="65" t="s">
        <v>44</v>
      </c>
      <c r="J114" s="65" t="s">
        <v>44</v>
      </c>
      <c r="K114" s="67"/>
      <c r="L114" s="67">
        <f>L120+L122+L124+L128+L163+L164+L165+L182</f>
        <v>0</v>
      </c>
      <c r="M114" s="67">
        <f>M120+M122+M124+M157+M183+M184</f>
        <v>0</v>
      </c>
      <c r="N114" s="116">
        <f t="shared" si="26"/>
        <v>0</v>
      </c>
      <c r="O114" s="85"/>
    </row>
    <row r="115" spans="1:16" ht="64.5" customHeight="1" x14ac:dyDescent="0.25">
      <c r="A115" s="467"/>
      <c r="B115" s="479"/>
      <c r="C115" s="476"/>
      <c r="D115" s="64" t="s">
        <v>168</v>
      </c>
      <c r="E115" s="65" t="s">
        <v>44</v>
      </c>
      <c r="F115" s="65" t="s">
        <v>44</v>
      </c>
      <c r="G115" s="65" t="s">
        <v>44</v>
      </c>
      <c r="H115" s="65" t="s">
        <v>44</v>
      </c>
      <c r="I115" s="65" t="s">
        <v>44</v>
      </c>
      <c r="J115" s="65" t="s">
        <v>44</v>
      </c>
      <c r="K115" s="67">
        <f>K132+K135+K146+K172+K185-K114</f>
        <v>13915391.190000001</v>
      </c>
      <c r="L115" s="67">
        <f>L132+L135+L146+L172+L185-L114</f>
        <v>12408308.530000001</v>
      </c>
      <c r="M115" s="67">
        <f>M132+M135+M146+M172+M185-M114</f>
        <v>12408308.530000001</v>
      </c>
      <c r="N115" s="116">
        <f>SUM(K115:M115)</f>
        <v>38732008.25</v>
      </c>
      <c r="O115" s="85"/>
    </row>
    <row r="116" spans="1:16" ht="0.75" hidden="1" customHeight="1" x14ac:dyDescent="0.25">
      <c r="A116" s="466"/>
      <c r="B116" s="480"/>
      <c r="C116" s="477"/>
      <c r="D116" s="64"/>
      <c r="E116" s="65"/>
      <c r="F116" s="65"/>
      <c r="G116" s="65"/>
      <c r="H116" s="65"/>
      <c r="I116" s="65"/>
      <c r="J116" s="65"/>
      <c r="K116" s="67"/>
      <c r="L116" s="67"/>
      <c r="M116" s="67"/>
      <c r="N116" s="116">
        <f t="shared" si="26"/>
        <v>0</v>
      </c>
      <c r="O116" s="63"/>
    </row>
    <row r="117" spans="1:16" ht="32.25" customHeight="1" x14ac:dyDescent="0.25">
      <c r="A117" s="68" t="s">
        <v>9</v>
      </c>
      <c r="B117" s="69"/>
      <c r="C117" s="446" t="s">
        <v>28</v>
      </c>
      <c r="D117" s="447"/>
      <c r="E117" s="447"/>
      <c r="F117" s="447"/>
      <c r="G117" s="447"/>
      <c r="H117" s="447"/>
      <c r="I117" s="447"/>
      <c r="J117" s="447"/>
      <c r="K117" s="447"/>
      <c r="L117" s="447"/>
      <c r="M117" s="447"/>
      <c r="N117" s="448"/>
      <c r="O117" s="63"/>
    </row>
    <row r="118" spans="1:16" ht="90" x14ac:dyDescent="0.25">
      <c r="A118" s="103" t="s">
        <v>26</v>
      </c>
      <c r="B118" s="113"/>
      <c r="C118" s="110" t="s">
        <v>116</v>
      </c>
      <c r="D118" s="110" t="s">
        <v>52</v>
      </c>
      <c r="E118" s="71" t="s">
        <v>70</v>
      </c>
      <c r="F118" s="71" t="s">
        <v>71</v>
      </c>
      <c r="G118" s="72" t="s">
        <v>73</v>
      </c>
      <c r="H118" s="73">
        <v>3</v>
      </c>
      <c r="I118" s="106" t="s">
        <v>207</v>
      </c>
      <c r="J118" s="71" t="s">
        <v>74</v>
      </c>
      <c r="K118" s="76">
        <f>10485825.07</f>
        <v>10485825.07</v>
      </c>
      <c r="L118" s="76">
        <f t="shared" ref="L118:M118" si="28">10485825.07</f>
        <v>10485825.07</v>
      </c>
      <c r="M118" s="76">
        <f t="shared" si="28"/>
        <v>10485825.07</v>
      </c>
      <c r="N118" s="76">
        <f t="shared" ref="N118:N131" si="29">SUM(K118:M118)</f>
        <v>31457475.210000001</v>
      </c>
      <c r="O118" s="117" t="s">
        <v>82</v>
      </c>
    </row>
    <row r="119" spans="1:16" s="23" customFormat="1" ht="187.5" customHeight="1" x14ac:dyDescent="0.25">
      <c r="A119" s="108"/>
      <c r="B119" s="311"/>
      <c r="C119" s="110" t="s">
        <v>159</v>
      </c>
      <c r="D119" s="110" t="s">
        <v>52</v>
      </c>
      <c r="E119" s="71" t="s">
        <v>70</v>
      </c>
      <c r="F119" s="78" t="s">
        <v>71</v>
      </c>
      <c r="G119" s="79" t="s">
        <v>73</v>
      </c>
      <c r="H119" s="73">
        <v>3</v>
      </c>
      <c r="I119" s="78" t="s">
        <v>218</v>
      </c>
      <c r="J119" s="78" t="s">
        <v>74</v>
      </c>
      <c r="K119" s="76"/>
      <c r="L119" s="76"/>
      <c r="M119" s="76"/>
      <c r="N119" s="76">
        <f t="shared" si="29"/>
        <v>0</v>
      </c>
      <c r="O119" s="118"/>
    </row>
    <row r="120" spans="1:16" ht="219" customHeight="1" x14ac:dyDescent="0.25">
      <c r="A120" s="129"/>
      <c r="B120" s="114"/>
      <c r="C120" s="110" t="s">
        <v>129</v>
      </c>
      <c r="D120" s="110" t="s">
        <v>52</v>
      </c>
      <c r="E120" s="71" t="s">
        <v>70</v>
      </c>
      <c r="F120" s="78" t="s">
        <v>71</v>
      </c>
      <c r="G120" s="79" t="s">
        <v>73</v>
      </c>
      <c r="H120" s="73">
        <v>3</v>
      </c>
      <c r="I120" s="78" t="s">
        <v>215</v>
      </c>
      <c r="J120" s="78" t="s">
        <v>74</v>
      </c>
      <c r="K120" s="76"/>
      <c r="L120" s="76"/>
      <c r="M120" s="354"/>
      <c r="N120" s="76">
        <f t="shared" si="29"/>
        <v>0</v>
      </c>
      <c r="O120" s="316"/>
    </row>
    <row r="121" spans="1:16" ht="248.25" customHeight="1" x14ac:dyDescent="0.25">
      <c r="A121" s="129"/>
      <c r="B121" s="114"/>
      <c r="C121" s="110" t="s">
        <v>130</v>
      </c>
      <c r="D121" s="110" t="s">
        <v>52</v>
      </c>
      <c r="E121" s="71" t="s">
        <v>70</v>
      </c>
      <c r="F121" s="78" t="s">
        <v>71</v>
      </c>
      <c r="G121" s="79" t="s">
        <v>73</v>
      </c>
      <c r="H121" s="73">
        <v>3</v>
      </c>
      <c r="I121" s="78" t="s">
        <v>216</v>
      </c>
      <c r="J121" s="78" t="s">
        <v>74</v>
      </c>
      <c r="K121" s="76"/>
      <c r="L121" s="76"/>
      <c r="M121" s="76"/>
      <c r="N121" s="76">
        <f t="shared" si="29"/>
        <v>0</v>
      </c>
      <c r="O121" s="317"/>
    </row>
    <row r="122" spans="1:16" ht="105" x14ac:dyDescent="0.25">
      <c r="A122" s="108"/>
      <c r="B122" s="115"/>
      <c r="C122" s="110" t="s">
        <v>131</v>
      </c>
      <c r="D122" s="110" t="s">
        <v>52</v>
      </c>
      <c r="E122" s="78" t="s">
        <v>70</v>
      </c>
      <c r="F122" s="78" t="s">
        <v>71</v>
      </c>
      <c r="G122" s="79" t="s">
        <v>73</v>
      </c>
      <c r="H122" s="73">
        <v>3</v>
      </c>
      <c r="I122" s="78" t="s">
        <v>222</v>
      </c>
      <c r="J122" s="78" t="s">
        <v>74</v>
      </c>
      <c r="K122" s="76"/>
      <c r="L122" s="76"/>
      <c r="M122" s="76"/>
      <c r="N122" s="76">
        <f t="shared" si="29"/>
        <v>0</v>
      </c>
      <c r="O122" s="92"/>
      <c r="P122" s="9" t="s">
        <v>95</v>
      </c>
    </row>
    <row r="123" spans="1:16" s="53" customFormat="1" ht="98.25" customHeight="1" x14ac:dyDescent="0.25">
      <c r="A123" s="108"/>
      <c r="B123" s="404"/>
      <c r="C123" s="110"/>
      <c r="D123" s="110" t="s">
        <v>52</v>
      </c>
      <c r="E123" s="78" t="s">
        <v>70</v>
      </c>
      <c r="F123" s="78" t="s">
        <v>71</v>
      </c>
      <c r="G123" s="79" t="s">
        <v>73</v>
      </c>
      <c r="H123" s="73">
        <v>3</v>
      </c>
      <c r="I123" s="78" t="s">
        <v>297</v>
      </c>
      <c r="J123" s="78" t="s">
        <v>74</v>
      </c>
      <c r="K123" s="76"/>
      <c r="L123" s="76"/>
      <c r="M123" s="76"/>
      <c r="N123" s="76">
        <f t="shared" si="29"/>
        <v>0</v>
      </c>
      <c r="O123" s="317"/>
    </row>
    <row r="124" spans="1:16" ht="150" x14ac:dyDescent="0.25">
      <c r="A124" s="68" t="s">
        <v>10</v>
      </c>
      <c r="B124" s="68"/>
      <c r="C124" s="110" t="s">
        <v>29</v>
      </c>
      <c r="D124" s="110" t="s">
        <v>52</v>
      </c>
      <c r="E124" s="71" t="s">
        <v>70</v>
      </c>
      <c r="F124" s="71" t="s">
        <v>71</v>
      </c>
      <c r="G124" s="72" t="s">
        <v>73</v>
      </c>
      <c r="H124" s="73">
        <v>3</v>
      </c>
      <c r="I124" s="78" t="s">
        <v>227</v>
      </c>
      <c r="J124" s="71" t="s">
        <v>76</v>
      </c>
      <c r="K124" s="76"/>
      <c r="L124" s="76"/>
      <c r="M124" s="76"/>
      <c r="N124" s="76">
        <f t="shared" si="29"/>
        <v>0</v>
      </c>
      <c r="O124" s="126" t="s">
        <v>86</v>
      </c>
    </row>
    <row r="125" spans="1:16" ht="105" x14ac:dyDescent="0.25">
      <c r="A125" s="68" t="s">
        <v>53</v>
      </c>
      <c r="B125" s="113"/>
      <c r="C125" s="278" t="s">
        <v>106</v>
      </c>
      <c r="D125" s="110" t="s">
        <v>52</v>
      </c>
      <c r="E125" s="71" t="s">
        <v>70</v>
      </c>
      <c r="F125" s="71" t="s">
        <v>71</v>
      </c>
      <c r="G125" s="72" t="s">
        <v>73</v>
      </c>
      <c r="H125" s="73">
        <v>3</v>
      </c>
      <c r="I125" s="78" t="s">
        <v>223</v>
      </c>
      <c r="J125" s="71" t="s">
        <v>76</v>
      </c>
      <c r="K125" s="76">
        <v>0</v>
      </c>
      <c r="L125" s="76">
        <v>0</v>
      </c>
      <c r="M125" s="76">
        <v>0</v>
      </c>
      <c r="N125" s="76">
        <f t="shared" si="29"/>
        <v>0</v>
      </c>
      <c r="O125" s="126" t="s">
        <v>97</v>
      </c>
    </row>
    <row r="126" spans="1:16" ht="78" customHeight="1" x14ac:dyDescent="0.25">
      <c r="A126" s="68" t="s">
        <v>94</v>
      </c>
      <c r="B126" s="113"/>
      <c r="C126" s="278" t="s">
        <v>30</v>
      </c>
      <c r="D126" s="110" t="s">
        <v>52</v>
      </c>
      <c r="E126" s="71" t="s">
        <v>70</v>
      </c>
      <c r="F126" s="71" t="s">
        <v>23</v>
      </c>
      <c r="G126" s="72" t="s">
        <v>73</v>
      </c>
      <c r="H126" s="73">
        <v>3</v>
      </c>
      <c r="I126" s="78" t="s">
        <v>228</v>
      </c>
      <c r="J126" s="71" t="s">
        <v>76</v>
      </c>
      <c r="K126" s="76"/>
      <c r="L126" s="76">
        <v>0</v>
      </c>
      <c r="M126" s="76">
        <v>0</v>
      </c>
      <c r="N126" s="76">
        <f t="shared" si="29"/>
        <v>0</v>
      </c>
      <c r="O126" s="126" t="s">
        <v>87</v>
      </c>
    </row>
    <row r="127" spans="1:16" s="34" customFormat="1" ht="210" x14ac:dyDescent="0.25">
      <c r="A127" s="154" t="s">
        <v>147</v>
      </c>
      <c r="B127" s="68"/>
      <c r="C127" s="155" t="s">
        <v>186</v>
      </c>
      <c r="D127" s="110" t="s">
        <v>52</v>
      </c>
      <c r="E127" s="71" t="s">
        <v>70</v>
      </c>
      <c r="F127" s="71" t="s">
        <v>71</v>
      </c>
      <c r="G127" s="72" t="s">
        <v>73</v>
      </c>
      <c r="H127" s="73">
        <v>3</v>
      </c>
      <c r="I127" s="78" t="s">
        <v>229</v>
      </c>
      <c r="J127" s="71" t="s">
        <v>76</v>
      </c>
      <c r="K127" s="76"/>
      <c r="L127" s="76"/>
      <c r="M127" s="76"/>
      <c r="N127" s="76">
        <f t="shared" si="29"/>
        <v>0</v>
      </c>
      <c r="O127" s="126" t="s">
        <v>86</v>
      </c>
    </row>
    <row r="128" spans="1:16" s="34" customFormat="1" ht="55.5" customHeight="1" x14ac:dyDescent="0.25">
      <c r="A128" s="154" t="s">
        <v>160</v>
      </c>
      <c r="B128" s="113"/>
      <c r="C128" s="278" t="s">
        <v>30</v>
      </c>
      <c r="D128" s="110" t="s">
        <v>52</v>
      </c>
      <c r="E128" s="71" t="s">
        <v>70</v>
      </c>
      <c r="F128" s="71" t="s">
        <v>23</v>
      </c>
      <c r="G128" s="72" t="s">
        <v>73</v>
      </c>
      <c r="H128" s="73">
        <v>3</v>
      </c>
      <c r="I128" s="78" t="s">
        <v>230</v>
      </c>
      <c r="J128" s="71" t="s">
        <v>76</v>
      </c>
      <c r="K128" s="76"/>
      <c r="L128" s="76"/>
      <c r="M128" s="76">
        <v>0</v>
      </c>
      <c r="N128" s="76">
        <f t="shared" si="29"/>
        <v>0</v>
      </c>
      <c r="O128" s="126" t="s">
        <v>87</v>
      </c>
    </row>
    <row r="129" spans="1:15" s="34" customFormat="1" ht="87.75" customHeight="1" x14ac:dyDescent="0.25">
      <c r="A129" s="154" t="s">
        <v>172</v>
      </c>
      <c r="B129" s="113"/>
      <c r="C129" s="277" t="s">
        <v>185</v>
      </c>
      <c r="D129" s="110" t="s">
        <v>52</v>
      </c>
      <c r="E129" s="71" t="s">
        <v>70</v>
      </c>
      <c r="F129" s="71" t="s">
        <v>23</v>
      </c>
      <c r="G129" s="72" t="s">
        <v>73</v>
      </c>
      <c r="H129" s="73">
        <v>3</v>
      </c>
      <c r="I129" s="78" t="s">
        <v>228</v>
      </c>
      <c r="J129" s="71" t="s">
        <v>76</v>
      </c>
      <c r="K129" s="76"/>
      <c r="L129" s="76"/>
      <c r="M129" s="76">
        <v>0</v>
      </c>
      <c r="N129" s="76">
        <f t="shared" si="29"/>
        <v>0</v>
      </c>
      <c r="O129" s="126" t="s">
        <v>87</v>
      </c>
    </row>
    <row r="130" spans="1:15" s="49" customFormat="1" ht="272.25" customHeight="1" x14ac:dyDescent="0.25">
      <c r="A130" s="68" t="s">
        <v>198</v>
      </c>
      <c r="B130" s="113"/>
      <c r="C130" s="296" t="s">
        <v>248</v>
      </c>
      <c r="D130" s="85" t="s">
        <v>52</v>
      </c>
      <c r="E130" s="68" t="s">
        <v>70</v>
      </c>
      <c r="F130" s="68" t="s">
        <v>71</v>
      </c>
      <c r="G130" s="69" t="s">
        <v>73</v>
      </c>
      <c r="H130" s="105">
        <v>3</v>
      </c>
      <c r="I130" s="106" t="s">
        <v>247</v>
      </c>
      <c r="J130" s="68" t="s">
        <v>76</v>
      </c>
      <c r="K130" s="228"/>
      <c r="L130" s="91"/>
      <c r="M130" s="91"/>
      <c r="N130" s="91">
        <f t="shared" si="29"/>
        <v>0</v>
      </c>
      <c r="O130" s="126"/>
    </row>
    <row r="131" spans="1:15" s="49" customFormat="1" ht="313.5" customHeight="1" x14ac:dyDescent="0.25">
      <c r="A131" s="68" t="s">
        <v>242</v>
      </c>
      <c r="B131" s="113"/>
      <c r="C131" s="296" t="s">
        <v>249</v>
      </c>
      <c r="D131" s="85" t="s">
        <v>52</v>
      </c>
      <c r="E131" s="68" t="s">
        <v>70</v>
      </c>
      <c r="F131" s="68" t="s">
        <v>71</v>
      </c>
      <c r="G131" s="69" t="s">
        <v>73</v>
      </c>
      <c r="H131" s="105">
        <v>3</v>
      </c>
      <c r="I131" s="106" t="s">
        <v>251</v>
      </c>
      <c r="J131" s="68" t="s">
        <v>76</v>
      </c>
      <c r="K131" s="228"/>
      <c r="L131" s="91"/>
      <c r="M131" s="91"/>
      <c r="N131" s="91">
        <f t="shared" si="29"/>
        <v>0</v>
      </c>
      <c r="O131" s="126"/>
    </row>
    <row r="132" spans="1:15" x14ac:dyDescent="0.25">
      <c r="A132" s="68"/>
      <c r="B132" s="68"/>
      <c r="C132" s="110" t="s">
        <v>11</v>
      </c>
      <c r="D132" s="64"/>
      <c r="E132" s="110"/>
      <c r="F132" s="110"/>
      <c r="G132" s="72"/>
      <c r="H132" s="73"/>
      <c r="I132" s="66"/>
      <c r="J132" s="110"/>
      <c r="K132" s="76">
        <f>SUM(K118:K126)</f>
        <v>10485825.07</v>
      </c>
      <c r="L132" s="76">
        <f>SUM(L118:L129)</f>
        <v>10485825.07</v>
      </c>
      <c r="M132" s="76">
        <f>SUM(M118:M131)</f>
        <v>10485825.07</v>
      </c>
      <c r="N132" s="76">
        <f>K132+L132+M132</f>
        <v>31457475.210000001</v>
      </c>
      <c r="O132" s="86"/>
    </row>
    <row r="133" spans="1:15" ht="15.75" customHeight="1" x14ac:dyDescent="0.25">
      <c r="A133" s="68" t="s">
        <v>12</v>
      </c>
      <c r="B133" s="69"/>
      <c r="C133" s="446" t="s">
        <v>31</v>
      </c>
      <c r="D133" s="447"/>
      <c r="E133" s="447"/>
      <c r="F133" s="447"/>
      <c r="G133" s="447"/>
      <c r="H133" s="447"/>
      <c r="I133" s="447"/>
      <c r="J133" s="447"/>
      <c r="K133" s="447"/>
      <c r="L133" s="447"/>
      <c r="M133" s="447"/>
      <c r="N133" s="448"/>
      <c r="O133" s="85"/>
    </row>
    <row r="134" spans="1:15" ht="125.25" customHeight="1" x14ac:dyDescent="0.25">
      <c r="A134" s="113" t="s">
        <v>13</v>
      </c>
      <c r="B134" s="113"/>
      <c r="C134" s="275" t="s">
        <v>32</v>
      </c>
      <c r="D134" s="278" t="s">
        <v>52</v>
      </c>
      <c r="E134" s="71"/>
      <c r="F134" s="71"/>
      <c r="G134" s="72"/>
      <c r="H134" s="73"/>
      <c r="I134" s="78"/>
      <c r="J134" s="71"/>
      <c r="K134" s="128"/>
      <c r="L134" s="128"/>
      <c r="M134" s="128"/>
      <c r="N134" s="128">
        <f>SUM(K134:M134)</f>
        <v>0</v>
      </c>
      <c r="O134" s="126" t="s">
        <v>88</v>
      </c>
    </row>
    <row r="135" spans="1:15" x14ac:dyDescent="0.25">
      <c r="A135" s="68"/>
      <c r="B135" s="68"/>
      <c r="C135" s="110" t="s">
        <v>14</v>
      </c>
      <c r="D135" s="64"/>
      <c r="E135" s="110"/>
      <c r="F135" s="110"/>
      <c r="G135" s="72"/>
      <c r="H135" s="73"/>
      <c r="I135" s="66"/>
      <c r="J135" s="110"/>
      <c r="K135" s="160">
        <f>SUM(K134:K134)</f>
        <v>0</v>
      </c>
      <c r="L135" s="160">
        <f>SUM(L134:L134)</f>
        <v>0</v>
      </c>
      <c r="M135" s="160">
        <f>SUM(M134:M134)</f>
        <v>0</v>
      </c>
      <c r="N135" s="160">
        <f>SUM(N134:N134)</f>
        <v>0</v>
      </c>
      <c r="O135" s="86"/>
    </row>
    <row r="136" spans="1:15" ht="15.75" customHeight="1" x14ac:dyDescent="0.25">
      <c r="A136" s="68" t="s">
        <v>15</v>
      </c>
      <c r="B136" s="69"/>
      <c r="C136" s="446" t="s">
        <v>33</v>
      </c>
      <c r="D136" s="447"/>
      <c r="E136" s="447"/>
      <c r="F136" s="447"/>
      <c r="G136" s="447"/>
      <c r="H136" s="447"/>
      <c r="I136" s="447"/>
      <c r="J136" s="447"/>
      <c r="K136" s="447"/>
      <c r="L136" s="447"/>
      <c r="M136" s="447"/>
      <c r="N136" s="448"/>
      <c r="O136" s="85"/>
    </row>
    <row r="137" spans="1:15" x14ac:dyDescent="0.25">
      <c r="A137" s="465" t="s">
        <v>16</v>
      </c>
      <c r="B137" s="113"/>
      <c r="C137" s="444" t="s">
        <v>122</v>
      </c>
      <c r="D137" s="278" t="s">
        <v>52</v>
      </c>
      <c r="E137" s="71" t="s">
        <v>70</v>
      </c>
      <c r="F137" s="71" t="s">
        <v>23</v>
      </c>
      <c r="G137" s="72" t="s">
        <v>73</v>
      </c>
      <c r="H137" s="73">
        <v>3</v>
      </c>
      <c r="I137" s="78" t="s">
        <v>231</v>
      </c>
      <c r="J137" s="71" t="s">
        <v>76</v>
      </c>
      <c r="K137" s="128"/>
      <c r="L137" s="128"/>
      <c r="M137" s="128"/>
      <c r="N137" s="128">
        <f t="shared" ref="N137:N145" si="30">SUM(K137:M137)</f>
        <v>0</v>
      </c>
      <c r="O137" s="462" t="s">
        <v>83</v>
      </c>
    </row>
    <row r="138" spans="1:15" x14ac:dyDescent="0.25">
      <c r="A138" s="466"/>
      <c r="B138" s="115"/>
      <c r="C138" s="445"/>
      <c r="D138" s="278" t="s">
        <v>52</v>
      </c>
      <c r="E138" s="71" t="s">
        <v>70</v>
      </c>
      <c r="F138" s="78" t="s">
        <v>23</v>
      </c>
      <c r="G138" s="79" t="s">
        <v>73</v>
      </c>
      <c r="H138" s="73">
        <v>3</v>
      </c>
      <c r="I138" s="78" t="s">
        <v>231</v>
      </c>
      <c r="J138" s="71" t="s">
        <v>24</v>
      </c>
      <c r="K138" s="128"/>
      <c r="L138" s="128"/>
      <c r="M138" s="128"/>
      <c r="N138" s="128">
        <f t="shared" si="30"/>
        <v>0</v>
      </c>
      <c r="O138" s="464"/>
    </row>
    <row r="139" spans="1:15" x14ac:dyDescent="0.25">
      <c r="A139" s="465" t="s">
        <v>92</v>
      </c>
      <c r="B139" s="113"/>
      <c r="C139" s="444" t="s">
        <v>107</v>
      </c>
      <c r="D139" s="278" t="s">
        <v>52</v>
      </c>
      <c r="E139" s="71" t="s">
        <v>70</v>
      </c>
      <c r="F139" s="78" t="s">
        <v>23</v>
      </c>
      <c r="G139" s="79" t="s">
        <v>73</v>
      </c>
      <c r="H139" s="73">
        <v>3</v>
      </c>
      <c r="I139" s="78" t="s">
        <v>232</v>
      </c>
      <c r="J139" s="71" t="s">
        <v>76</v>
      </c>
      <c r="K139" s="128"/>
      <c r="L139" s="128"/>
      <c r="M139" s="128"/>
      <c r="N139" s="128">
        <f t="shared" si="30"/>
        <v>0</v>
      </c>
      <c r="O139" s="462" t="s">
        <v>98</v>
      </c>
    </row>
    <row r="140" spans="1:15" x14ac:dyDescent="0.25">
      <c r="A140" s="466"/>
      <c r="B140" s="115"/>
      <c r="C140" s="445"/>
      <c r="D140" s="278" t="s">
        <v>52</v>
      </c>
      <c r="E140" s="71" t="s">
        <v>70</v>
      </c>
      <c r="F140" s="78" t="s">
        <v>23</v>
      </c>
      <c r="G140" s="79" t="s">
        <v>73</v>
      </c>
      <c r="H140" s="73">
        <v>3</v>
      </c>
      <c r="I140" s="78" t="s">
        <v>232</v>
      </c>
      <c r="J140" s="71" t="s">
        <v>24</v>
      </c>
      <c r="K140" s="128"/>
      <c r="L140" s="128"/>
      <c r="M140" s="128"/>
      <c r="N140" s="128">
        <f t="shared" si="30"/>
        <v>0</v>
      </c>
      <c r="O140" s="464"/>
    </row>
    <row r="141" spans="1:15" ht="43.5" customHeight="1" x14ac:dyDescent="0.25">
      <c r="A141" s="465" t="s">
        <v>125</v>
      </c>
      <c r="B141" s="465"/>
      <c r="C141" s="444" t="s">
        <v>123</v>
      </c>
      <c r="D141" s="444" t="s">
        <v>52</v>
      </c>
      <c r="E141" s="71" t="s">
        <v>70</v>
      </c>
      <c r="F141" s="78" t="s">
        <v>23</v>
      </c>
      <c r="G141" s="79" t="s">
        <v>73</v>
      </c>
      <c r="H141" s="73">
        <v>3</v>
      </c>
      <c r="I141" s="111" t="s">
        <v>233</v>
      </c>
      <c r="J141" s="71" t="s">
        <v>24</v>
      </c>
      <c r="K141" s="128"/>
      <c r="L141" s="128"/>
      <c r="M141" s="128"/>
      <c r="N141" s="128">
        <f t="shared" si="30"/>
        <v>0</v>
      </c>
      <c r="O141" s="119"/>
    </row>
    <row r="142" spans="1:15" ht="68.25" customHeight="1" x14ac:dyDescent="0.25">
      <c r="A142" s="466"/>
      <c r="B142" s="467"/>
      <c r="C142" s="445"/>
      <c r="D142" s="445"/>
      <c r="E142" s="123" t="s">
        <v>70</v>
      </c>
      <c r="F142" s="111" t="s">
        <v>23</v>
      </c>
      <c r="G142" s="124" t="s">
        <v>73</v>
      </c>
      <c r="H142" s="161">
        <v>3</v>
      </c>
      <c r="I142" s="111" t="s">
        <v>233</v>
      </c>
      <c r="J142" s="111" t="s">
        <v>76</v>
      </c>
      <c r="K142" s="128"/>
      <c r="L142" s="128"/>
      <c r="M142" s="128"/>
      <c r="N142" s="128">
        <f t="shared" si="30"/>
        <v>0</v>
      </c>
      <c r="O142" s="119"/>
    </row>
    <row r="143" spans="1:15" ht="94.2" customHeight="1" x14ac:dyDescent="0.25">
      <c r="A143" s="113" t="s">
        <v>124</v>
      </c>
      <c r="B143" s="114"/>
      <c r="C143" s="276" t="s">
        <v>108</v>
      </c>
      <c r="D143" s="275" t="s">
        <v>52</v>
      </c>
      <c r="E143" s="71" t="s">
        <v>70</v>
      </c>
      <c r="F143" s="78" t="s">
        <v>22</v>
      </c>
      <c r="G143" s="79" t="s">
        <v>73</v>
      </c>
      <c r="H143" s="73">
        <v>3</v>
      </c>
      <c r="I143" s="78" t="s">
        <v>234</v>
      </c>
      <c r="J143" s="71" t="s">
        <v>24</v>
      </c>
      <c r="K143" s="128">
        <v>84500</v>
      </c>
      <c r="L143" s="128">
        <v>84500</v>
      </c>
      <c r="M143" s="128">
        <v>84500</v>
      </c>
      <c r="N143" s="128">
        <f t="shared" si="30"/>
        <v>253500</v>
      </c>
      <c r="O143" s="119"/>
    </row>
    <row r="144" spans="1:15" s="53" customFormat="1" ht="225" hidden="1" x14ac:dyDescent="0.25">
      <c r="A144" s="423" t="s">
        <v>275</v>
      </c>
      <c r="B144" s="424"/>
      <c r="C144" s="427" t="s">
        <v>304</v>
      </c>
      <c r="D144" s="426" t="s">
        <v>52</v>
      </c>
      <c r="E144" s="71" t="s">
        <v>70</v>
      </c>
      <c r="F144" s="78" t="s">
        <v>23</v>
      </c>
      <c r="G144" s="79" t="s">
        <v>73</v>
      </c>
      <c r="H144" s="73">
        <v>3</v>
      </c>
      <c r="I144" s="78" t="s">
        <v>262</v>
      </c>
      <c r="J144" s="71" t="s">
        <v>24</v>
      </c>
      <c r="K144" s="128">
        <v>0</v>
      </c>
      <c r="L144" s="128">
        <v>0</v>
      </c>
      <c r="M144" s="128">
        <v>0</v>
      </c>
      <c r="N144" s="128">
        <f t="shared" si="30"/>
        <v>0</v>
      </c>
      <c r="O144" s="425"/>
    </row>
    <row r="145" spans="1:15" s="53" customFormat="1" ht="236.4" hidden="1" customHeight="1" x14ac:dyDescent="0.25">
      <c r="A145" s="423" t="s">
        <v>276</v>
      </c>
      <c r="B145" s="424"/>
      <c r="C145" s="427" t="s">
        <v>305</v>
      </c>
      <c r="D145" s="426" t="s">
        <v>52</v>
      </c>
      <c r="E145" s="71" t="s">
        <v>70</v>
      </c>
      <c r="F145" s="78" t="s">
        <v>23</v>
      </c>
      <c r="G145" s="79" t="s">
        <v>73</v>
      </c>
      <c r="H145" s="73">
        <v>3</v>
      </c>
      <c r="I145" s="78" t="s">
        <v>306</v>
      </c>
      <c r="J145" s="71" t="s">
        <v>24</v>
      </c>
      <c r="K145" s="128">
        <v>0</v>
      </c>
      <c r="L145" s="128">
        <v>0</v>
      </c>
      <c r="M145" s="128">
        <v>0</v>
      </c>
      <c r="N145" s="128">
        <f t="shared" si="30"/>
        <v>0</v>
      </c>
      <c r="O145" s="425"/>
    </row>
    <row r="146" spans="1:15" x14ac:dyDescent="0.25">
      <c r="A146" s="68"/>
      <c r="B146" s="68"/>
      <c r="C146" s="110" t="s">
        <v>17</v>
      </c>
      <c r="D146" s="64"/>
      <c r="E146" s="110"/>
      <c r="F146" s="110"/>
      <c r="G146" s="72"/>
      <c r="H146" s="73"/>
      <c r="I146" s="66"/>
      <c r="J146" s="110"/>
      <c r="K146" s="128">
        <f t="shared" ref="K146:N146" si="31">SUM(K137:K145)</f>
        <v>84500</v>
      </c>
      <c r="L146" s="128">
        <f t="shared" si="31"/>
        <v>84500</v>
      </c>
      <c r="M146" s="128">
        <f t="shared" si="31"/>
        <v>84500</v>
      </c>
      <c r="N146" s="128">
        <f t="shared" si="31"/>
        <v>253500</v>
      </c>
      <c r="O146" s="86"/>
    </row>
    <row r="147" spans="1:15" ht="15.75" customHeight="1" x14ac:dyDescent="0.25">
      <c r="A147" s="68" t="s">
        <v>18</v>
      </c>
      <c r="B147" s="69"/>
      <c r="C147" s="446" t="s">
        <v>34</v>
      </c>
      <c r="D147" s="447"/>
      <c r="E147" s="447"/>
      <c r="F147" s="447"/>
      <c r="G147" s="447"/>
      <c r="H147" s="447"/>
      <c r="I147" s="447"/>
      <c r="J147" s="447"/>
      <c r="K147" s="447"/>
      <c r="L147" s="447"/>
      <c r="M147" s="447"/>
      <c r="N147" s="448"/>
      <c r="O147" s="86"/>
    </row>
    <row r="148" spans="1:15" x14ac:dyDescent="0.25">
      <c r="A148" s="465" t="s">
        <v>27</v>
      </c>
      <c r="B148" s="309"/>
      <c r="C148" s="444" t="s">
        <v>126</v>
      </c>
      <c r="D148" s="468" t="s">
        <v>52</v>
      </c>
      <c r="E148" s="71" t="s">
        <v>70</v>
      </c>
      <c r="F148" s="71" t="s">
        <v>71</v>
      </c>
      <c r="G148" s="72" t="s">
        <v>73</v>
      </c>
      <c r="H148" s="73">
        <v>3</v>
      </c>
      <c r="I148" s="106" t="s">
        <v>213</v>
      </c>
      <c r="J148" s="71" t="s">
        <v>76</v>
      </c>
      <c r="K148" s="128"/>
      <c r="L148" s="128"/>
      <c r="M148" s="128"/>
      <c r="N148" s="128">
        <f>SUM(K148:M148)</f>
        <v>0</v>
      </c>
      <c r="O148" s="462" t="s">
        <v>96</v>
      </c>
    </row>
    <row r="149" spans="1:15" ht="165.75" customHeight="1" x14ac:dyDescent="0.25">
      <c r="A149" s="466"/>
      <c r="B149" s="311"/>
      <c r="C149" s="445"/>
      <c r="D149" s="469"/>
      <c r="E149" s="71" t="s">
        <v>70</v>
      </c>
      <c r="F149" s="71" t="s">
        <v>23</v>
      </c>
      <c r="G149" s="72" t="s">
        <v>73</v>
      </c>
      <c r="H149" s="73">
        <v>3</v>
      </c>
      <c r="I149" s="106" t="s">
        <v>213</v>
      </c>
      <c r="J149" s="71" t="s">
        <v>76</v>
      </c>
      <c r="K149" s="128"/>
      <c r="L149" s="128"/>
      <c r="M149" s="128"/>
      <c r="N149" s="128">
        <f>SUM(K149:M149)</f>
        <v>0</v>
      </c>
      <c r="O149" s="464"/>
    </row>
    <row r="150" spans="1:15" ht="244.5" customHeight="1" x14ac:dyDescent="0.25">
      <c r="A150" s="68" t="s">
        <v>35</v>
      </c>
      <c r="B150" s="68"/>
      <c r="C150" s="110" t="s">
        <v>57</v>
      </c>
      <c r="D150" s="64" t="s">
        <v>52</v>
      </c>
      <c r="E150" s="71"/>
      <c r="F150" s="71"/>
      <c r="G150" s="72"/>
      <c r="H150" s="73"/>
      <c r="I150" s="78"/>
      <c r="J150" s="71"/>
      <c r="K150" s="128"/>
      <c r="L150" s="128"/>
      <c r="M150" s="128"/>
      <c r="N150" s="128">
        <f t="shared" ref="N150:N161" si="32">SUM(K150:M150)</f>
        <v>0</v>
      </c>
      <c r="O150" s="162" t="s">
        <v>84</v>
      </c>
    </row>
    <row r="151" spans="1:15" ht="127.5" customHeight="1" x14ac:dyDescent="0.25">
      <c r="A151" s="68" t="s">
        <v>36</v>
      </c>
      <c r="B151" s="68"/>
      <c r="C151" s="110" t="s">
        <v>58</v>
      </c>
      <c r="D151" s="64" t="s">
        <v>52</v>
      </c>
      <c r="E151" s="71"/>
      <c r="F151" s="71"/>
      <c r="G151" s="72"/>
      <c r="H151" s="73"/>
      <c r="I151" s="78"/>
      <c r="J151" s="71"/>
      <c r="K151" s="128"/>
      <c r="L151" s="128"/>
      <c r="M151" s="128"/>
      <c r="N151" s="128">
        <f t="shared" si="32"/>
        <v>0</v>
      </c>
      <c r="O151" s="126"/>
    </row>
    <row r="152" spans="1:15" ht="33.75" customHeight="1" x14ac:dyDescent="0.25">
      <c r="A152" s="465" t="s">
        <v>37</v>
      </c>
      <c r="B152" s="465"/>
      <c r="C152" s="470" t="s">
        <v>127</v>
      </c>
      <c r="D152" s="64" t="s">
        <v>52</v>
      </c>
      <c r="E152" s="71" t="s">
        <v>70</v>
      </c>
      <c r="F152" s="71" t="s">
        <v>23</v>
      </c>
      <c r="G152" s="72" t="s">
        <v>73</v>
      </c>
      <c r="H152" s="73">
        <v>3</v>
      </c>
      <c r="I152" s="106" t="s">
        <v>214</v>
      </c>
      <c r="J152" s="71" t="s">
        <v>24</v>
      </c>
      <c r="K152" s="163"/>
      <c r="L152" s="164"/>
      <c r="M152" s="167"/>
      <c r="N152" s="163">
        <f>SUM(K152:M152)</f>
        <v>0</v>
      </c>
      <c r="O152" s="126" t="s">
        <v>128</v>
      </c>
    </row>
    <row r="153" spans="1:15" ht="33.75" customHeight="1" x14ac:dyDescent="0.25">
      <c r="A153" s="467"/>
      <c r="B153" s="467"/>
      <c r="C153" s="471"/>
      <c r="D153" s="64" t="s">
        <v>52</v>
      </c>
      <c r="E153" s="71" t="s">
        <v>70</v>
      </c>
      <c r="F153" s="71" t="s">
        <v>71</v>
      </c>
      <c r="G153" s="72" t="s">
        <v>73</v>
      </c>
      <c r="H153" s="73">
        <v>3</v>
      </c>
      <c r="I153" s="106" t="s">
        <v>214</v>
      </c>
      <c r="J153" s="71" t="s">
        <v>76</v>
      </c>
      <c r="K153" s="163"/>
      <c r="L153" s="128"/>
      <c r="M153" s="128"/>
      <c r="N153" s="163">
        <f>SUM(K153:M153)</f>
        <v>0</v>
      </c>
      <c r="O153" s="165" t="s">
        <v>99</v>
      </c>
    </row>
    <row r="154" spans="1:15" ht="34.5" customHeight="1" x14ac:dyDescent="0.25">
      <c r="A154" s="467"/>
      <c r="B154" s="467"/>
      <c r="C154" s="471"/>
      <c r="D154" s="64" t="s">
        <v>52</v>
      </c>
      <c r="E154" s="71" t="s">
        <v>70</v>
      </c>
      <c r="F154" s="71" t="s">
        <v>23</v>
      </c>
      <c r="G154" s="72" t="s">
        <v>73</v>
      </c>
      <c r="H154" s="73">
        <v>3</v>
      </c>
      <c r="I154" s="106" t="s">
        <v>214</v>
      </c>
      <c r="J154" s="71" t="s">
        <v>76</v>
      </c>
      <c r="K154" s="163"/>
      <c r="L154" s="166"/>
      <c r="M154" s="167"/>
      <c r="N154" s="163">
        <f>SUM(K154:M154)</f>
        <v>0</v>
      </c>
      <c r="O154" s="165" t="s">
        <v>99</v>
      </c>
    </row>
    <row r="155" spans="1:15" s="26" customFormat="1" ht="34.5" customHeight="1" x14ac:dyDescent="0.25">
      <c r="A155" s="467"/>
      <c r="B155" s="467"/>
      <c r="C155" s="471"/>
      <c r="D155" s="64" t="s">
        <v>52</v>
      </c>
      <c r="E155" s="71" t="s">
        <v>70</v>
      </c>
      <c r="F155" s="71" t="s">
        <v>23</v>
      </c>
      <c r="G155" s="72" t="s">
        <v>73</v>
      </c>
      <c r="H155" s="73">
        <v>3</v>
      </c>
      <c r="I155" s="106" t="s">
        <v>214</v>
      </c>
      <c r="J155" s="71" t="s">
        <v>162</v>
      </c>
      <c r="K155" s="163"/>
      <c r="L155" s="166"/>
      <c r="M155" s="128"/>
      <c r="N155" s="163">
        <f>L155</f>
        <v>0</v>
      </c>
      <c r="O155" s="165" t="s">
        <v>99</v>
      </c>
    </row>
    <row r="156" spans="1:15" s="26" customFormat="1" ht="34.5" customHeight="1" x14ac:dyDescent="0.25">
      <c r="A156" s="467"/>
      <c r="B156" s="467"/>
      <c r="C156" s="471"/>
      <c r="D156" s="64" t="s">
        <v>52</v>
      </c>
      <c r="E156" s="71" t="s">
        <v>70</v>
      </c>
      <c r="F156" s="71" t="s">
        <v>23</v>
      </c>
      <c r="G156" s="72" t="s">
        <v>73</v>
      </c>
      <c r="H156" s="73">
        <v>3</v>
      </c>
      <c r="I156" s="106" t="s">
        <v>214</v>
      </c>
      <c r="J156" s="71" t="s">
        <v>24</v>
      </c>
      <c r="K156" s="163"/>
      <c r="L156" s="166"/>
      <c r="M156" s="128"/>
      <c r="N156" s="163">
        <f>L156</f>
        <v>0</v>
      </c>
      <c r="O156" s="165" t="s">
        <v>99</v>
      </c>
    </row>
    <row r="157" spans="1:15" s="53" customFormat="1" ht="34.5" customHeight="1" x14ac:dyDescent="0.25">
      <c r="A157" s="349"/>
      <c r="B157" s="349"/>
      <c r="C157" s="472"/>
      <c r="D157" s="64" t="s">
        <v>52</v>
      </c>
      <c r="E157" s="71" t="s">
        <v>70</v>
      </c>
      <c r="F157" s="71" t="s">
        <v>23</v>
      </c>
      <c r="G157" s="72" t="s">
        <v>73</v>
      </c>
      <c r="H157" s="73">
        <v>3</v>
      </c>
      <c r="I157" s="106" t="s">
        <v>256</v>
      </c>
      <c r="J157" s="71" t="s">
        <v>76</v>
      </c>
      <c r="K157" s="163"/>
      <c r="L157" s="166"/>
      <c r="M157" s="128"/>
      <c r="N157" s="163">
        <f>M157</f>
        <v>0</v>
      </c>
      <c r="O157" s="165" t="s">
        <v>99</v>
      </c>
    </row>
    <row r="158" spans="1:15" ht="165" x14ac:dyDescent="0.25">
      <c r="A158" s="68" t="s">
        <v>60</v>
      </c>
      <c r="B158" s="68"/>
      <c r="C158" s="110" t="s">
        <v>126</v>
      </c>
      <c r="D158" s="64" t="s">
        <v>52</v>
      </c>
      <c r="E158" s="71" t="s">
        <v>70</v>
      </c>
      <c r="F158" s="71" t="s">
        <v>23</v>
      </c>
      <c r="G158" s="72" t="s">
        <v>73</v>
      </c>
      <c r="H158" s="73">
        <v>3</v>
      </c>
      <c r="I158" s="106" t="s">
        <v>213</v>
      </c>
      <c r="J158" s="71" t="s">
        <v>24</v>
      </c>
      <c r="K158" s="128"/>
      <c r="L158" s="128"/>
      <c r="M158" s="128"/>
      <c r="N158" s="167">
        <f>SUM(K158:M158)</f>
        <v>0</v>
      </c>
      <c r="O158" s="162" t="s">
        <v>101</v>
      </c>
    </row>
    <row r="159" spans="1:15" ht="117" customHeight="1" x14ac:dyDescent="0.25">
      <c r="A159" s="68" t="s">
        <v>38</v>
      </c>
      <c r="B159" s="68"/>
      <c r="C159" s="110" t="s">
        <v>109</v>
      </c>
      <c r="D159" s="64" t="s">
        <v>52</v>
      </c>
      <c r="E159" s="71" t="s">
        <v>70</v>
      </c>
      <c r="F159" s="71" t="s">
        <v>23</v>
      </c>
      <c r="G159" s="72" t="s">
        <v>73</v>
      </c>
      <c r="H159" s="73">
        <v>3</v>
      </c>
      <c r="I159" s="78" t="s">
        <v>235</v>
      </c>
      <c r="J159" s="71" t="s">
        <v>76</v>
      </c>
      <c r="K159" s="128"/>
      <c r="L159" s="128"/>
      <c r="M159" s="128"/>
      <c r="N159" s="167">
        <f>SUM(K159:M159)</f>
        <v>0</v>
      </c>
      <c r="O159" s="126" t="s">
        <v>100</v>
      </c>
    </row>
    <row r="160" spans="1:15" ht="240" x14ac:dyDescent="0.25">
      <c r="A160" s="68" t="s">
        <v>65</v>
      </c>
      <c r="B160" s="68"/>
      <c r="C160" s="110" t="s">
        <v>61</v>
      </c>
      <c r="D160" s="64" t="s">
        <v>52</v>
      </c>
      <c r="E160" s="71" t="s">
        <v>70</v>
      </c>
      <c r="F160" s="71" t="s">
        <v>23</v>
      </c>
      <c r="G160" s="72" t="s">
        <v>73</v>
      </c>
      <c r="H160" s="73">
        <v>3</v>
      </c>
      <c r="I160" s="78" t="s">
        <v>236</v>
      </c>
      <c r="J160" s="71" t="s">
        <v>76</v>
      </c>
      <c r="K160" s="128"/>
      <c r="L160" s="128"/>
      <c r="M160" s="128"/>
      <c r="N160" s="167">
        <f>SUM(K160:M160)</f>
        <v>0</v>
      </c>
      <c r="O160" s="126" t="s">
        <v>85</v>
      </c>
    </row>
    <row r="161" spans="1:15" ht="225" x14ac:dyDescent="0.25">
      <c r="A161" s="68" t="s">
        <v>66</v>
      </c>
      <c r="B161" s="113"/>
      <c r="C161" s="275" t="s">
        <v>59</v>
      </c>
      <c r="D161" s="64"/>
      <c r="E161" s="71"/>
      <c r="F161" s="71"/>
      <c r="G161" s="72"/>
      <c r="H161" s="73"/>
      <c r="I161" s="78"/>
      <c r="J161" s="71"/>
      <c r="K161" s="128"/>
      <c r="L161" s="128"/>
      <c r="M161" s="128"/>
      <c r="N161" s="167">
        <f t="shared" si="32"/>
        <v>0</v>
      </c>
      <c r="O161" s="126" t="s">
        <v>89</v>
      </c>
    </row>
    <row r="162" spans="1:15" ht="204.75" customHeight="1" x14ac:dyDescent="0.25">
      <c r="A162" s="68" t="s">
        <v>139</v>
      </c>
      <c r="B162" s="68"/>
      <c r="C162" s="110" t="s">
        <v>140</v>
      </c>
      <c r="D162" s="64" t="s">
        <v>52</v>
      </c>
      <c r="E162" s="71" t="s">
        <v>70</v>
      </c>
      <c r="F162" s="71" t="s">
        <v>23</v>
      </c>
      <c r="G162" s="72" t="s">
        <v>73</v>
      </c>
      <c r="H162" s="73">
        <v>3</v>
      </c>
      <c r="I162" s="78" t="s">
        <v>237</v>
      </c>
      <c r="J162" s="71" t="s">
        <v>24</v>
      </c>
      <c r="K162" s="128"/>
      <c r="L162" s="128"/>
      <c r="M162" s="128"/>
      <c r="N162" s="167">
        <f t="shared" ref="N162:N171" si="33">SUM(K162:M162)</f>
        <v>0</v>
      </c>
      <c r="O162" s="126"/>
    </row>
    <row r="163" spans="1:15" s="38" customFormat="1" ht="225" customHeight="1" x14ac:dyDescent="0.25">
      <c r="A163" s="68" t="s">
        <v>200</v>
      </c>
      <c r="B163" s="68"/>
      <c r="C163" s="85" t="s">
        <v>203</v>
      </c>
      <c r="D163" s="86" t="s">
        <v>52</v>
      </c>
      <c r="E163" s="68" t="s">
        <v>70</v>
      </c>
      <c r="F163" s="68" t="s">
        <v>23</v>
      </c>
      <c r="G163" s="69" t="s">
        <v>73</v>
      </c>
      <c r="H163" s="105">
        <v>3</v>
      </c>
      <c r="I163" s="106" t="s">
        <v>238</v>
      </c>
      <c r="J163" s="68" t="s">
        <v>24</v>
      </c>
      <c r="K163" s="128"/>
      <c r="L163" s="297"/>
      <c r="M163" s="128"/>
      <c r="N163" s="167">
        <f t="shared" si="33"/>
        <v>0</v>
      </c>
      <c r="O163" s="126"/>
    </row>
    <row r="164" spans="1:15" s="38" customFormat="1" ht="204.75" customHeight="1" x14ac:dyDescent="0.25">
      <c r="A164" s="68" t="s">
        <v>202</v>
      </c>
      <c r="B164" s="68"/>
      <c r="C164" s="85" t="s">
        <v>203</v>
      </c>
      <c r="D164" s="86" t="s">
        <v>52</v>
      </c>
      <c r="E164" s="68" t="s">
        <v>70</v>
      </c>
      <c r="F164" s="68" t="s">
        <v>23</v>
      </c>
      <c r="G164" s="69" t="s">
        <v>73</v>
      </c>
      <c r="H164" s="105">
        <v>3</v>
      </c>
      <c r="I164" s="106" t="s">
        <v>238</v>
      </c>
      <c r="J164" s="68" t="s">
        <v>162</v>
      </c>
      <c r="K164" s="128"/>
      <c r="L164" s="298"/>
      <c r="M164" s="128"/>
      <c r="N164" s="167">
        <f t="shared" si="33"/>
        <v>0</v>
      </c>
      <c r="O164" s="126"/>
    </row>
    <row r="165" spans="1:15" s="38" customFormat="1" ht="204.75" customHeight="1" x14ac:dyDescent="0.25">
      <c r="A165" s="68" t="s">
        <v>201</v>
      </c>
      <c r="B165" s="68"/>
      <c r="C165" s="85" t="s">
        <v>203</v>
      </c>
      <c r="D165" s="86" t="s">
        <v>52</v>
      </c>
      <c r="E165" s="68" t="s">
        <v>70</v>
      </c>
      <c r="F165" s="68" t="s">
        <v>23</v>
      </c>
      <c r="G165" s="69" t="s">
        <v>73</v>
      </c>
      <c r="H165" s="105">
        <v>3</v>
      </c>
      <c r="I165" s="106" t="s">
        <v>238</v>
      </c>
      <c r="J165" s="68" t="s">
        <v>76</v>
      </c>
      <c r="K165" s="128"/>
      <c r="L165" s="297"/>
      <c r="M165" s="128"/>
      <c r="N165" s="167">
        <f t="shared" si="33"/>
        <v>0</v>
      </c>
      <c r="O165" s="126"/>
    </row>
    <row r="166" spans="1:15" s="53" customFormat="1" ht="209.25" customHeight="1" x14ac:dyDescent="0.25">
      <c r="A166" s="402" t="s">
        <v>258</v>
      </c>
      <c r="B166" s="359"/>
      <c r="C166" s="85" t="s">
        <v>264</v>
      </c>
      <c r="D166" s="86" t="s">
        <v>52</v>
      </c>
      <c r="E166" s="356" t="s">
        <v>70</v>
      </c>
      <c r="F166" s="356" t="s">
        <v>23</v>
      </c>
      <c r="G166" s="157" t="s">
        <v>73</v>
      </c>
      <c r="H166" s="355">
        <v>3</v>
      </c>
      <c r="I166" s="74" t="s">
        <v>259</v>
      </c>
      <c r="J166" s="356" t="s">
        <v>24</v>
      </c>
      <c r="K166" s="128"/>
      <c r="L166" s="297"/>
      <c r="M166" s="128"/>
      <c r="N166" s="167">
        <f t="shared" si="33"/>
        <v>0</v>
      </c>
      <c r="O166" s="126"/>
    </row>
    <row r="167" spans="1:15" s="53" customFormat="1" ht="209.25" customHeight="1" x14ac:dyDescent="0.25">
      <c r="A167" s="421"/>
      <c r="B167" s="421"/>
      <c r="C167" s="85" t="s">
        <v>264</v>
      </c>
      <c r="D167" s="86" t="s">
        <v>52</v>
      </c>
      <c r="E167" s="420" t="s">
        <v>70</v>
      </c>
      <c r="F167" s="420" t="s">
        <v>23</v>
      </c>
      <c r="G167" s="157" t="s">
        <v>73</v>
      </c>
      <c r="H167" s="419">
        <v>3</v>
      </c>
      <c r="I167" s="74" t="s">
        <v>259</v>
      </c>
      <c r="J167" s="420" t="s">
        <v>162</v>
      </c>
      <c r="K167" s="128"/>
      <c r="L167" s="297"/>
      <c r="M167" s="128"/>
      <c r="N167" s="167">
        <f t="shared" si="33"/>
        <v>0</v>
      </c>
      <c r="O167" s="126"/>
    </row>
    <row r="168" spans="1:15" s="401" customFormat="1" ht="209.25" customHeight="1" x14ac:dyDescent="0.25">
      <c r="A168" s="71" t="s">
        <v>287</v>
      </c>
      <c r="B168" s="71"/>
      <c r="C168" s="110" t="s">
        <v>284</v>
      </c>
      <c r="D168" s="64" t="s">
        <v>52</v>
      </c>
      <c r="E168" s="71" t="s">
        <v>70</v>
      </c>
      <c r="F168" s="71" t="s">
        <v>23</v>
      </c>
      <c r="G168" s="72" t="s">
        <v>73</v>
      </c>
      <c r="H168" s="73">
        <v>3</v>
      </c>
      <c r="I168" s="78" t="s">
        <v>290</v>
      </c>
      <c r="J168" s="71" t="s">
        <v>24</v>
      </c>
      <c r="K168" s="128"/>
      <c r="L168" s="167"/>
      <c r="M168" s="128"/>
      <c r="N168" s="167">
        <f t="shared" si="33"/>
        <v>0</v>
      </c>
      <c r="O168" s="415"/>
    </row>
    <row r="169" spans="1:15" s="401" customFormat="1" ht="209.25" customHeight="1" x14ac:dyDescent="0.25">
      <c r="A169" s="71" t="s">
        <v>288</v>
      </c>
      <c r="B169" s="71"/>
      <c r="C169" s="110" t="s">
        <v>284</v>
      </c>
      <c r="D169" s="64" t="s">
        <v>52</v>
      </c>
      <c r="E169" s="71" t="s">
        <v>70</v>
      </c>
      <c r="F169" s="71" t="s">
        <v>23</v>
      </c>
      <c r="G169" s="72" t="s">
        <v>73</v>
      </c>
      <c r="H169" s="73">
        <v>3</v>
      </c>
      <c r="I169" s="78" t="s">
        <v>290</v>
      </c>
      <c r="J169" s="71" t="s">
        <v>162</v>
      </c>
      <c r="K169" s="128"/>
      <c r="L169" s="167"/>
      <c r="M169" s="128"/>
      <c r="N169" s="167">
        <f t="shared" si="33"/>
        <v>0</v>
      </c>
      <c r="O169" s="415"/>
    </row>
    <row r="170" spans="1:15" s="401" customFormat="1" ht="209.25" customHeight="1" x14ac:dyDescent="0.25">
      <c r="A170" s="71" t="s">
        <v>289</v>
      </c>
      <c r="B170" s="71"/>
      <c r="C170" s="110" t="s">
        <v>282</v>
      </c>
      <c r="D170" s="64" t="s">
        <v>52</v>
      </c>
      <c r="E170" s="71" t="s">
        <v>70</v>
      </c>
      <c r="F170" s="71" t="s">
        <v>23</v>
      </c>
      <c r="G170" s="72" t="s">
        <v>73</v>
      </c>
      <c r="H170" s="73">
        <v>3</v>
      </c>
      <c r="I170" s="78" t="s">
        <v>285</v>
      </c>
      <c r="J170" s="71" t="s">
        <v>24</v>
      </c>
      <c r="K170" s="128"/>
      <c r="L170" s="167"/>
      <c r="M170" s="128"/>
      <c r="N170" s="167">
        <f t="shared" si="33"/>
        <v>0</v>
      </c>
      <c r="O170" s="415"/>
    </row>
    <row r="171" spans="1:15" s="401" customFormat="1" ht="209.25" customHeight="1" x14ac:dyDescent="0.25">
      <c r="A171" s="71" t="s">
        <v>292</v>
      </c>
      <c r="B171" s="71"/>
      <c r="C171" s="110" t="s">
        <v>282</v>
      </c>
      <c r="D171" s="64" t="s">
        <v>52</v>
      </c>
      <c r="E171" s="71" t="s">
        <v>70</v>
      </c>
      <c r="F171" s="71" t="s">
        <v>23</v>
      </c>
      <c r="G171" s="72" t="s">
        <v>73</v>
      </c>
      <c r="H171" s="73">
        <v>3</v>
      </c>
      <c r="I171" s="78" t="s">
        <v>285</v>
      </c>
      <c r="J171" s="71" t="s">
        <v>162</v>
      </c>
      <c r="K171" s="167">
        <f>1507082.66</f>
        <v>1507082.66</v>
      </c>
      <c r="L171" s="167"/>
      <c r="M171" s="128"/>
      <c r="N171" s="167">
        <f t="shared" si="33"/>
        <v>1507082.66</v>
      </c>
      <c r="O171" s="415"/>
    </row>
    <row r="172" spans="1:15" x14ac:dyDescent="0.25">
      <c r="A172" s="68"/>
      <c r="B172" s="68"/>
      <c r="C172" s="110" t="s">
        <v>19</v>
      </c>
      <c r="D172" s="64"/>
      <c r="E172" s="110"/>
      <c r="F172" s="110"/>
      <c r="G172" s="72"/>
      <c r="H172" s="73"/>
      <c r="I172" s="66"/>
      <c r="J172" s="110"/>
      <c r="K172" s="167">
        <f>SUM(K148:K171)</f>
        <v>1507082.66</v>
      </c>
      <c r="L172" s="167">
        <f>SUM(L148:L165)</f>
        <v>0</v>
      </c>
      <c r="M172" s="167">
        <f>SUM(M148:M161)</f>
        <v>0</v>
      </c>
      <c r="N172" s="167">
        <f>SUM(N148:N171)</f>
        <v>1507082.66</v>
      </c>
      <c r="O172" s="86"/>
    </row>
    <row r="173" spans="1:15" ht="15.75" customHeight="1" x14ac:dyDescent="0.25">
      <c r="A173" s="70" t="s">
        <v>63</v>
      </c>
      <c r="B173" s="170"/>
      <c r="C173" s="446" t="s">
        <v>197</v>
      </c>
      <c r="D173" s="447"/>
      <c r="E173" s="447"/>
      <c r="F173" s="447"/>
      <c r="G173" s="447"/>
      <c r="H173" s="447"/>
      <c r="I173" s="447"/>
      <c r="J173" s="447"/>
      <c r="K173" s="447"/>
      <c r="L173" s="447"/>
      <c r="M173" s="447"/>
      <c r="N173" s="448"/>
      <c r="O173" s="171"/>
    </row>
    <row r="174" spans="1:15" ht="15.75" customHeight="1" x14ac:dyDescent="0.25">
      <c r="A174" s="172" t="s">
        <v>39</v>
      </c>
      <c r="B174" s="172"/>
      <c r="C174" s="468" t="s">
        <v>62</v>
      </c>
      <c r="D174" s="278" t="s">
        <v>52</v>
      </c>
      <c r="E174" s="71" t="s">
        <v>70</v>
      </c>
      <c r="F174" s="71" t="s">
        <v>22</v>
      </c>
      <c r="G174" s="72" t="s">
        <v>73</v>
      </c>
      <c r="H174" s="73">
        <v>3</v>
      </c>
      <c r="I174" s="106" t="s">
        <v>212</v>
      </c>
      <c r="J174" s="71" t="s">
        <v>41</v>
      </c>
      <c r="K174" s="173">
        <f>893356.96</f>
        <v>893356.96</v>
      </c>
      <c r="L174" s="173">
        <f t="shared" ref="L174:M174" si="34">893356.96</f>
        <v>893356.96</v>
      </c>
      <c r="M174" s="173">
        <f t="shared" si="34"/>
        <v>893356.96</v>
      </c>
      <c r="N174" s="173">
        <f t="shared" ref="N174:N185" si="35">SUM(K174:M174)</f>
        <v>2680070.88</v>
      </c>
      <c r="O174" s="462"/>
    </row>
    <row r="175" spans="1:15" s="45" customFormat="1" x14ac:dyDescent="0.25">
      <c r="A175" s="174"/>
      <c r="B175" s="174"/>
      <c r="C175" s="475"/>
      <c r="D175" s="280" t="s">
        <v>52</v>
      </c>
      <c r="E175" s="68" t="s">
        <v>70</v>
      </c>
      <c r="F175" s="68" t="s">
        <v>22</v>
      </c>
      <c r="G175" s="69" t="s">
        <v>73</v>
      </c>
      <c r="H175" s="105">
        <v>3</v>
      </c>
      <c r="I175" s="299" t="s">
        <v>243</v>
      </c>
      <c r="J175" s="68" t="s">
        <v>41</v>
      </c>
      <c r="K175" s="300">
        <v>258552.31</v>
      </c>
      <c r="L175" s="300">
        <v>258552.31</v>
      </c>
      <c r="M175" s="300">
        <v>258552.31</v>
      </c>
      <c r="N175" s="180">
        <f t="shared" si="35"/>
        <v>775656.92999999993</v>
      </c>
      <c r="O175" s="463"/>
    </row>
    <row r="176" spans="1:15" s="41" customFormat="1" x14ac:dyDescent="0.25">
      <c r="A176" s="174"/>
      <c r="B176" s="174"/>
      <c r="C176" s="475"/>
      <c r="D176" s="278" t="s">
        <v>52</v>
      </c>
      <c r="E176" s="71" t="s">
        <v>70</v>
      </c>
      <c r="F176" s="78" t="s">
        <v>22</v>
      </c>
      <c r="G176" s="79" t="s">
        <v>73</v>
      </c>
      <c r="H176" s="73">
        <v>3</v>
      </c>
      <c r="I176" s="106" t="s">
        <v>212</v>
      </c>
      <c r="J176" s="71" t="s">
        <v>240</v>
      </c>
      <c r="K176" s="173">
        <v>269793.8</v>
      </c>
      <c r="L176" s="173">
        <v>269793.8</v>
      </c>
      <c r="M176" s="173">
        <v>269793.8</v>
      </c>
      <c r="N176" s="173">
        <f t="shared" si="35"/>
        <v>809381.39999999991</v>
      </c>
      <c r="O176" s="463"/>
    </row>
    <row r="177" spans="1:15" s="45" customFormat="1" x14ac:dyDescent="0.25">
      <c r="A177" s="174"/>
      <c r="B177" s="174"/>
      <c r="C177" s="475"/>
      <c r="D177" s="280" t="s">
        <v>52</v>
      </c>
      <c r="E177" s="68" t="s">
        <v>70</v>
      </c>
      <c r="F177" s="106" t="s">
        <v>22</v>
      </c>
      <c r="G177" s="301" t="s">
        <v>73</v>
      </c>
      <c r="H177" s="105">
        <v>3</v>
      </c>
      <c r="I177" s="299" t="s">
        <v>243</v>
      </c>
      <c r="J177" s="68" t="s">
        <v>240</v>
      </c>
      <c r="K177" s="300">
        <v>78082.8</v>
      </c>
      <c r="L177" s="300">
        <v>78082.8</v>
      </c>
      <c r="M177" s="300">
        <v>78082.8</v>
      </c>
      <c r="N177" s="180">
        <f t="shared" si="35"/>
        <v>234248.40000000002</v>
      </c>
      <c r="O177" s="463"/>
    </row>
    <row r="178" spans="1:15" ht="24" customHeight="1" x14ac:dyDescent="0.25">
      <c r="A178" s="174"/>
      <c r="B178" s="473"/>
      <c r="C178" s="475"/>
      <c r="D178" s="278" t="s">
        <v>52</v>
      </c>
      <c r="E178" s="71" t="s">
        <v>70</v>
      </c>
      <c r="F178" s="78" t="s">
        <v>22</v>
      </c>
      <c r="G178" s="79" t="s">
        <v>73</v>
      </c>
      <c r="H178" s="73">
        <v>3</v>
      </c>
      <c r="I178" s="106" t="s">
        <v>212</v>
      </c>
      <c r="J178" s="71" t="s">
        <v>117</v>
      </c>
      <c r="K178" s="173">
        <v>780</v>
      </c>
      <c r="L178" s="173">
        <v>780</v>
      </c>
      <c r="M178" s="173">
        <v>780</v>
      </c>
      <c r="N178" s="173">
        <f t="shared" si="35"/>
        <v>2340</v>
      </c>
      <c r="O178" s="463"/>
    </row>
    <row r="179" spans="1:15" x14ac:dyDescent="0.25">
      <c r="A179" s="174"/>
      <c r="B179" s="473"/>
      <c r="C179" s="475"/>
      <c r="D179" s="278" t="s">
        <v>52</v>
      </c>
      <c r="E179" s="71" t="s">
        <v>70</v>
      </c>
      <c r="F179" s="78" t="s">
        <v>22</v>
      </c>
      <c r="G179" s="79" t="s">
        <v>73</v>
      </c>
      <c r="H179" s="73">
        <v>3</v>
      </c>
      <c r="I179" s="106" t="s">
        <v>212</v>
      </c>
      <c r="J179" s="78" t="s">
        <v>24</v>
      </c>
      <c r="K179" s="173">
        <f>34368+22672.5+32642.56+246855.97</f>
        <v>336539.03</v>
      </c>
      <c r="L179" s="173">
        <f t="shared" ref="L179:M179" si="36">34368+22672.5+32642.56+246855.97</f>
        <v>336539.03</v>
      </c>
      <c r="M179" s="173">
        <f t="shared" si="36"/>
        <v>336539.03</v>
      </c>
      <c r="N179" s="173">
        <f t="shared" si="35"/>
        <v>1009617.0900000001</v>
      </c>
      <c r="O179" s="464"/>
    </row>
    <row r="180" spans="1:15" x14ac:dyDescent="0.25">
      <c r="A180" s="174"/>
      <c r="B180" s="473"/>
      <c r="C180" s="475"/>
      <c r="D180" s="278" t="s">
        <v>52</v>
      </c>
      <c r="E180" s="71" t="s">
        <v>70</v>
      </c>
      <c r="F180" s="78" t="s">
        <v>22</v>
      </c>
      <c r="G180" s="79" t="s">
        <v>73</v>
      </c>
      <c r="H180" s="73">
        <v>3</v>
      </c>
      <c r="I180" s="106" t="s">
        <v>212</v>
      </c>
      <c r="J180" s="78" t="s">
        <v>118</v>
      </c>
      <c r="K180" s="173"/>
      <c r="L180" s="173"/>
      <c r="M180" s="173"/>
      <c r="N180" s="173">
        <f t="shared" si="35"/>
        <v>0</v>
      </c>
      <c r="O180" s="125"/>
    </row>
    <row r="181" spans="1:15" s="53" customFormat="1" x14ac:dyDescent="0.25">
      <c r="A181" s="373"/>
      <c r="B181" s="473"/>
      <c r="C181" s="475"/>
      <c r="D181" s="372" t="s">
        <v>52</v>
      </c>
      <c r="E181" s="71" t="s">
        <v>70</v>
      </c>
      <c r="F181" s="78" t="s">
        <v>22</v>
      </c>
      <c r="G181" s="79" t="s">
        <v>73</v>
      </c>
      <c r="H181" s="73">
        <v>3</v>
      </c>
      <c r="I181" s="106" t="s">
        <v>212</v>
      </c>
      <c r="J181" s="78" t="s">
        <v>269</v>
      </c>
      <c r="K181" s="173">
        <v>878.56</v>
      </c>
      <c r="L181" s="173">
        <v>878.56</v>
      </c>
      <c r="M181" s="173">
        <v>878.56</v>
      </c>
      <c r="N181" s="173">
        <f t="shared" si="35"/>
        <v>2635.68</v>
      </c>
      <c r="O181" s="125"/>
    </row>
    <row r="182" spans="1:15" x14ac:dyDescent="0.25">
      <c r="A182" s="178"/>
      <c r="B182" s="473"/>
      <c r="C182" s="475"/>
      <c r="D182" s="278" t="s">
        <v>52</v>
      </c>
      <c r="E182" s="71" t="s">
        <v>70</v>
      </c>
      <c r="F182" s="78" t="s">
        <v>22</v>
      </c>
      <c r="G182" s="79" t="s">
        <v>73</v>
      </c>
      <c r="H182" s="73">
        <v>3</v>
      </c>
      <c r="I182" s="78" t="s">
        <v>238</v>
      </c>
      <c r="J182" s="71" t="s">
        <v>117</v>
      </c>
      <c r="K182" s="173"/>
      <c r="L182" s="173"/>
      <c r="M182" s="173"/>
      <c r="N182" s="173">
        <f t="shared" si="35"/>
        <v>0</v>
      </c>
      <c r="O182" s="125"/>
    </row>
    <row r="183" spans="1:15" s="53" customFormat="1" x14ac:dyDescent="0.25">
      <c r="A183" s="178"/>
      <c r="B183" s="473"/>
      <c r="C183" s="475"/>
      <c r="D183" s="350" t="s">
        <v>52</v>
      </c>
      <c r="E183" s="71" t="s">
        <v>70</v>
      </c>
      <c r="F183" s="78" t="s">
        <v>22</v>
      </c>
      <c r="G183" s="79" t="s">
        <v>73</v>
      </c>
      <c r="H183" s="73">
        <v>3</v>
      </c>
      <c r="I183" s="78" t="s">
        <v>256</v>
      </c>
      <c r="J183" s="71" t="s">
        <v>117</v>
      </c>
      <c r="K183" s="173"/>
      <c r="L183" s="173"/>
      <c r="M183" s="173"/>
      <c r="N183" s="173">
        <f t="shared" si="35"/>
        <v>0</v>
      </c>
      <c r="O183" s="125"/>
    </row>
    <row r="184" spans="1:15" s="53" customFormat="1" x14ac:dyDescent="0.25">
      <c r="A184" s="178"/>
      <c r="B184" s="474"/>
      <c r="C184" s="469"/>
      <c r="D184" s="350" t="s">
        <v>52</v>
      </c>
      <c r="E184" s="71" t="s">
        <v>70</v>
      </c>
      <c r="F184" s="78" t="s">
        <v>22</v>
      </c>
      <c r="G184" s="79" t="s">
        <v>73</v>
      </c>
      <c r="H184" s="73">
        <v>3</v>
      </c>
      <c r="I184" s="78" t="s">
        <v>256</v>
      </c>
      <c r="J184" s="71" t="s">
        <v>240</v>
      </c>
      <c r="K184" s="173"/>
      <c r="L184" s="173"/>
      <c r="M184" s="173"/>
      <c r="N184" s="173">
        <f t="shared" si="35"/>
        <v>0</v>
      </c>
      <c r="O184" s="125"/>
    </row>
    <row r="185" spans="1:15" ht="15.75" customHeight="1" x14ac:dyDescent="0.25">
      <c r="A185" s="68"/>
      <c r="B185" s="68"/>
      <c r="C185" s="85" t="s">
        <v>40</v>
      </c>
      <c r="D185" s="86"/>
      <c r="E185" s="85"/>
      <c r="F185" s="85"/>
      <c r="G185" s="69"/>
      <c r="H185" s="105"/>
      <c r="I185" s="179"/>
      <c r="J185" s="85"/>
      <c r="K185" s="180">
        <f>SUM(K174:K182)</f>
        <v>1837983.4600000002</v>
      </c>
      <c r="L185" s="180">
        <f>SUM(L174:L182)</f>
        <v>1837983.4600000002</v>
      </c>
      <c r="M185" s="180">
        <f>SUM(M174:M184)</f>
        <v>1837983.4600000002</v>
      </c>
      <c r="N185" s="173">
        <f t="shared" si="35"/>
        <v>5513950.3800000008</v>
      </c>
      <c r="O185" s="86"/>
    </row>
    <row r="186" spans="1:15" x14ac:dyDescent="0.25">
      <c r="A186" s="54"/>
      <c r="B186" s="54"/>
      <c r="C186" s="127"/>
      <c r="D186" s="127"/>
      <c r="E186" s="127"/>
      <c r="F186" s="127"/>
      <c r="G186" s="127"/>
      <c r="H186" s="127"/>
      <c r="I186" s="127"/>
      <c r="J186" s="127"/>
      <c r="K186" s="127"/>
      <c r="L186" s="127"/>
      <c r="M186" s="127"/>
      <c r="N186" s="127"/>
      <c r="O186" s="55"/>
    </row>
  </sheetData>
  <mergeCells count="88">
    <mergeCell ref="L1:N1"/>
    <mergeCell ref="A43:A44"/>
    <mergeCell ref="B43:B44"/>
    <mergeCell ref="C43:C44"/>
    <mergeCell ref="D43:D44"/>
    <mergeCell ref="C18:C23"/>
    <mergeCell ref="A7:A11"/>
    <mergeCell ref="C7:C11"/>
    <mergeCell ref="A12:A16"/>
    <mergeCell ref="B12:B16"/>
    <mergeCell ref="O81:O83"/>
    <mergeCell ref="O63:O65"/>
    <mergeCell ref="C80:N80"/>
    <mergeCell ref="C84:C87"/>
    <mergeCell ref="B88:B90"/>
    <mergeCell ref="C88:C90"/>
    <mergeCell ref="A139:A140"/>
    <mergeCell ref="C139:C140"/>
    <mergeCell ref="O139:O140"/>
    <mergeCell ref="O93:O101"/>
    <mergeCell ref="O137:O138"/>
    <mergeCell ref="A111:A116"/>
    <mergeCell ref="B111:B116"/>
    <mergeCell ref="A102:A103"/>
    <mergeCell ref="C133:N133"/>
    <mergeCell ref="C136:N136"/>
    <mergeCell ref="A137:A138"/>
    <mergeCell ref="C137:C138"/>
    <mergeCell ref="N102:N103"/>
    <mergeCell ref="C117:N117"/>
    <mergeCell ref="C102:C103"/>
    <mergeCell ref="C111:C116"/>
    <mergeCell ref="C61:N61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M102:M103"/>
    <mergeCell ref="A93:A101"/>
    <mergeCell ref="A81:A83"/>
    <mergeCell ref="C81:C83"/>
    <mergeCell ref="C92:N92"/>
    <mergeCell ref="C77:C78"/>
    <mergeCell ref="C93:C101"/>
    <mergeCell ref="A84:A87"/>
    <mergeCell ref="A88:A90"/>
    <mergeCell ref="A56:A59"/>
    <mergeCell ref="C56:C59"/>
    <mergeCell ref="C12:C16"/>
    <mergeCell ref="A48:A50"/>
    <mergeCell ref="B7:B11"/>
    <mergeCell ref="C17:N17"/>
    <mergeCell ref="O174:O179"/>
    <mergeCell ref="A141:A142"/>
    <mergeCell ref="B141:B142"/>
    <mergeCell ref="C141:C142"/>
    <mergeCell ref="D141:D142"/>
    <mergeCell ref="O148:O149"/>
    <mergeCell ref="C147:N147"/>
    <mergeCell ref="A148:A149"/>
    <mergeCell ref="C148:C149"/>
    <mergeCell ref="D148:D149"/>
    <mergeCell ref="B152:B156"/>
    <mergeCell ref="A152:A156"/>
    <mergeCell ref="C173:N173"/>
    <mergeCell ref="C152:C157"/>
    <mergeCell ref="B178:B184"/>
    <mergeCell ref="C174:C184"/>
    <mergeCell ref="O48:O50"/>
    <mergeCell ref="O18:O23"/>
    <mergeCell ref="C24:C25"/>
    <mergeCell ref="C47:N47"/>
    <mergeCell ref="F2:H2"/>
    <mergeCell ref="A3:N3"/>
    <mergeCell ref="K5:N5"/>
    <mergeCell ref="O5:O6"/>
    <mergeCell ref="A5:A6"/>
    <mergeCell ref="C5:C6"/>
    <mergeCell ref="D5:D6"/>
    <mergeCell ref="E5:J5"/>
    <mergeCell ref="B5:B6"/>
    <mergeCell ref="G6:I6"/>
    <mergeCell ref="L2:N2"/>
  </mergeCells>
  <pageMargins left="0" right="3.937007874015748E-2" top="0.31496062992125984" bottom="0.31496062992125984" header="0.59055118110236227" footer="0.59055118110236227"/>
  <pageSetup paperSize="9" scale="42" fitToWidth="2" fitToHeight="4" orientation="landscape" r:id="rId1"/>
  <headerFooter alignWithMargins="0"/>
  <rowBreaks count="4" manualBreakCount="4">
    <brk id="82" max="17" man="1"/>
    <brk id="105" max="17" man="1"/>
    <brk id="119" max="14" man="1"/>
    <brk id="127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31"/>
  <sheetViews>
    <sheetView view="pageBreakPreview" zoomScale="67" zoomScaleNormal="85" zoomScaleSheetLayoutView="67" workbookViewId="0">
      <selection activeCell="L1" sqref="L1:M1"/>
    </sheetView>
  </sheetViews>
  <sheetFormatPr defaultColWidth="9.109375" defaultRowHeight="15.6" outlineLevelCol="1" x14ac:dyDescent="0.3"/>
  <cols>
    <col min="1" max="1" width="19.44140625" style="4" customWidth="1"/>
    <col min="2" max="2" width="23.109375" style="4" customWidth="1"/>
    <col min="3" max="3" width="22.33203125" style="4" customWidth="1"/>
    <col min="4" max="4" width="0.109375" style="4" hidden="1" customWidth="1"/>
    <col min="5" max="5" width="7.109375" style="4" hidden="1" customWidth="1"/>
    <col min="6" max="6" width="3.33203125" style="4" hidden="1" customWidth="1"/>
    <col min="7" max="7" width="3" style="4" hidden="1" customWidth="1"/>
    <col min="8" max="8" width="5.88671875" style="4" hidden="1" customWidth="1"/>
    <col min="9" max="9" width="7.5546875" style="4" hidden="1" customWidth="1"/>
    <col min="10" max="10" width="18.33203125" style="4" bestFit="1" customWidth="1"/>
    <col min="11" max="11" width="18.5546875" style="4" customWidth="1"/>
    <col min="12" max="12" width="18.44140625" style="4" customWidth="1"/>
    <col min="13" max="13" width="20.109375" style="4" customWidth="1"/>
    <col min="14" max="14" width="8.88671875" style="4" customWidth="1"/>
    <col min="15" max="15" width="16.33203125" style="4" hidden="1" customWidth="1" outlineLevel="1"/>
    <col min="16" max="17" width="16.109375" style="4" hidden="1" customWidth="1" outlineLevel="1"/>
    <col min="18" max="18" width="9.109375" style="4" hidden="1" customWidth="1" outlineLevel="1"/>
    <col min="19" max="19" width="9.109375" style="4" collapsed="1"/>
    <col min="20" max="20" width="13.88671875" style="4" bestFit="1" customWidth="1"/>
    <col min="21" max="16384" width="9.109375" style="4"/>
  </cols>
  <sheetData>
    <row r="1" spans="1:20" ht="58.5" customHeight="1" x14ac:dyDescent="0.3">
      <c r="A1" s="181"/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506" t="s">
        <v>323</v>
      </c>
      <c r="M1" s="506"/>
    </row>
    <row r="2" spans="1:20" ht="114.75" customHeight="1" x14ac:dyDescent="0.3">
      <c r="A2" s="181"/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525" t="s">
        <v>253</v>
      </c>
      <c r="M2" s="525"/>
    </row>
    <row r="3" spans="1:20" ht="51" customHeight="1" x14ac:dyDescent="0.3">
      <c r="A3" s="528" t="s">
        <v>178</v>
      </c>
      <c r="B3" s="528"/>
      <c r="C3" s="528"/>
      <c r="D3" s="528"/>
      <c r="E3" s="528"/>
      <c r="F3" s="528"/>
      <c r="G3" s="528"/>
      <c r="H3" s="528"/>
      <c r="I3" s="528"/>
      <c r="J3" s="528"/>
      <c r="K3" s="528"/>
      <c r="L3" s="528"/>
      <c r="M3" s="528"/>
    </row>
    <row r="4" spans="1:20" x14ac:dyDescent="0.3">
      <c r="A4" s="181"/>
      <c r="B4" s="181"/>
      <c r="C4" s="181"/>
      <c r="D4" s="181"/>
      <c r="E4" s="181"/>
      <c r="F4" s="182">
        <v>8</v>
      </c>
      <c r="G4" s="181"/>
      <c r="H4" s="181"/>
      <c r="I4" s="181"/>
      <c r="J4" s="181"/>
      <c r="K4" s="181"/>
      <c r="L4" s="181"/>
      <c r="M4" s="181"/>
    </row>
    <row r="5" spans="1:20" ht="34.5" customHeight="1" x14ac:dyDescent="0.3">
      <c r="A5" s="529" t="s">
        <v>175</v>
      </c>
      <c r="B5" s="529" t="s">
        <v>179</v>
      </c>
      <c r="C5" s="529" t="s">
        <v>246</v>
      </c>
      <c r="D5" s="529" t="s">
        <v>42</v>
      </c>
      <c r="E5" s="529"/>
      <c r="F5" s="529"/>
      <c r="G5" s="529"/>
      <c r="H5" s="529"/>
      <c r="I5" s="529"/>
      <c r="J5" s="529" t="s">
        <v>176</v>
      </c>
      <c r="K5" s="529"/>
      <c r="L5" s="529"/>
      <c r="M5" s="529"/>
      <c r="O5" s="5"/>
      <c r="P5" s="5"/>
      <c r="Q5" s="5"/>
    </row>
    <row r="6" spans="1:20" ht="62.25" customHeight="1" x14ac:dyDescent="0.3">
      <c r="A6" s="529"/>
      <c r="B6" s="529"/>
      <c r="C6" s="529"/>
      <c r="D6" s="183" t="s">
        <v>5</v>
      </c>
      <c r="E6" s="183" t="s">
        <v>6</v>
      </c>
      <c r="F6" s="508" t="s">
        <v>7</v>
      </c>
      <c r="G6" s="509"/>
      <c r="H6" s="510"/>
      <c r="I6" s="183" t="s">
        <v>8</v>
      </c>
      <c r="J6" s="433" t="s">
        <v>205</v>
      </c>
      <c r="K6" s="433" t="s">
        <v>252</v>
      </c>
      <c r="L6" s="433" t="s">
        <v>309</v>
      </c>
      <c r="M6" s="433" t="s">
        <v>314</v>
      </c>
      <c r="O6" s="5"/>
      <c r="P6" s="5"/>
      <c r="Q6" s="5"/>
    </row>
    <row r="7" spans="1:20" ht="46.8" x14ac:dyDescent="0.3">
      <c r="A7" s="517" t="s">
        <v>72</v>
      </c>
      <c r="B7" s="517" t="s">
        <v>165</v>
      </c>
      <c r="C7" s="281" t="s">
        <v>43</v>
      </c>
      <c r="D7" s="282" t="s">
        <v>44</v>
      </c>
      <c r="E7" s="282" t="s">
        <v>44</v>
      </c>
      <c r="F7" s="519" t="s">
        <v>44</v>
      </c>
      <c r="G7" s="520"/>
      <c r="H7" s="521"/>
      <c r="I7" s="282" t="s">
        <v>44</v>
      </c>
      <c r="J7" s="284">
        <f>J10+J9+J8</f>
        <v>53599473.829999998</v>
      </c>
      <c r="K7" s="284">
        <f>K10+K9+K8</f>
        <v>52092391.170000002</v>
      </c>
      <c r="L7" s="284">
        <f>L10+L9+L8</f>
        <v>52092391.170000002</v>
      </c>
      <c r="M7" s="283">
        <f t="shared" ref="M7:M14" si="0">SUM(J7:L7)</f>
        <v>157784256.17000002</v>
      </c>
      <c r="T7" s="5"/>
    </row>
    <row r="8" spans="1:20" ht="34.5" customHeight="1" x14ac:dyDescent="0.3">
      <c r="A8" s="517"/>
      <c r="B8" s="517"/>
      <c r="C8" s="64" t="s">
        <v>166</v>
      </c>
      <c r="D8" s="186" t="s">
        <v>70</v>
      </c>
      <c r="E8" s="183" t="s">
        <v>44</v>
      </c>
      <c r="F8" s="508" t="s">
        <v>44</v>
      </c>
      <c r="G8" s="509"/>
      <c r="H8" s="510"/>
      <c r="I8" s="183" t="s">
        <v>44</v>
      </c>
      <c r="J8" s="185"/>
      <c r="K8" s="185"/>
      <c r="L8" s="185"/>
      <c r="M8" s="99">
        <f t="shared" si="0"/>
        <v>0</v>
      </c>
      <c r="T8" s="5"/>
    </row>
    <row r="9" spans="1:20" ht="30" x14ac:dyDescent="0.3">
      <c r="A9" s="517"/>
      <c r="B9" s="517"/>
      <c r="C9" s="64" t="s">
        <v>167</v>
      </c>
      <c r="D9" s="186"/>
      <c r="E9" s="183" t="s">
        <v>44</v>
      </c>
      <c r="F9" s="508" t="s">
        <v>44</v>
      </c>
      <c r="G9" s="509"/>
      <c r="H9" s="510"/>
      <c r="I9" s="183" t="s">
        <v>44</v>
      </c>
      <c r="J9" s="185">
        <f>J14++J19+J24</f>
        <v>0</v>
      </c>
      <c r="K9" s="185">
        <f>K14+K24+K19</f>
        <v>0</v>
      </c>
      <c r="L9" s="185">
        <f>L14+L19+L24</f>
        <v>0</v>
      </c>
      <c r="M9" s="99">
        <f t="shared" si="0"/>
        <v>0</v>
      </c>
      <c r="T9" s="5"/>
    </row>
    <row r="10" spans="1:20" ht="40.5" customHeight="1" x14ac:dyDescent="0.3">
      <c r="A10" s="511"/>
      <c r="B10" s="511"/>
      <c r="C10" s="64" t="s">
        <v>168</v>
      </c>
      <c r="D10" s="186"/>
      <c r="E10" s="183" t="s">
        <v>44</v>
      </c>
      <c r="F10" s="508" t="s">
        <v>44</v>
      </c>
      <c r="G10" s="509"/>
      <c r="H10" s="510"/>
      <c r="I10" s="183" t="s">
        <v>44</v>
      </c>
      <c r="J10" s="185">
        <f>J15+J20+J25</f>
        <v>53599473.829999998</v>
      </c>
      <c r="K10" s="185">
        <f>K15+K20+K25</f>
        <v>52092391.170000002</v>
      </c>
      <c r="L10" s="185">
        <f>L15+L20+L25</f>
        <v>52092391.170000002</v>
      </c>
      <c r="M10" s="99">
        <f t="shared" si="0"/>
        <v>157784256.17000002</v>
      </c>
      <c r="O10" s="5"/>
      <c r="P10" s="5"/>
      <c r="Q10" s="5"/>
    </row>
    <row r="11" spans="1:20" ht="17.25" hidden="1" customHeight="1" x14ac:dyDescent="0.3">
      <c r="A11" s="518"/>
      <c r="B11" s="518"/>
      <c r="C11" s="184"/>
      <c r="D11" s="186"/>
      <c r="E11" s="183"/>
      <c r="F11" s="508"/>
      <c r="G11" s="509"/>
      <c r="H11" s="510"/>
      <c r="I11" s="183"/>
      <c r="J11" s="99"/>
      <c r="K11" s="99"/>
      <c r="L11" s="99"/>
      <c r="M11" s="99">
        <f t="shared" si="0"/>
        <v>0</v>
      </c>
      <c r="O11" s="5"/>
      <c r="P11" s="5"/>
      <c r="Q11" s="5"/>
    </row>
    <row r="12" spans="1:20" ht="46.8" x14ac:dyDescent="0.3">
      <c r="A12" s="511" t="s">
        <v>45</v>
      </c>
      <c r="B12" s="530" t="s">
        <v>135</v>
      </c>
      <c r="C12" s="281" t="s">
        <v>46</v>
      </c>
      <c r="D12" s="282"/>
      <c r="E12" s="282" t="s">
        <v>44</v>
      </c>
      <c r="F12" s="519" t="s">
        <v>44</v>
      </c>
      <c r="G12" s="520"/>
      <c r="H12" s="521"/>
      <c r="I12" s="282" t="s">
        <v>44</v>
      </c>
      <c r="J12" s="283">
        <f>J15+J14</f>
        <v>9826704.6699999999</v>
      </c>
      <c r="K12" s="283">
        <f>K15+K13+K14</f>
        <v>9826704.6699999999</v>
      </c>
      <c r="L12" s="283">
        <f>L15+L13+L14</f>
        <v>9826704.6699999999</v>
      </c>
      <c r="M12" s="283">
        <f t="shared" si="0"/>
        <v>29480114.009999998</v>
      </c>
    </row>
    <row r="13" spans="1:20" ht="51" customHeight="1" x14ac:dyDescent="0.3">
      <c r="A13" s="511"/>
      <c r="B13" s="530"/>
      <c r="C13" s="64" t="s">
        <v>166</v>
      </c>
      <c r="D13" s="186" t="s">
        <v>70</v>
      </c>
      <c r="E13" s="183" t="s">
        <v>44</v>
      </c>
      <c r="F13" s="508" t="s">
        <v>44</v>
      </c>
      <c r="G13" s="509"/>
      <c r="H13" s="510"/>
      <c r="I13" s="183" t="s">
        <v>44</v>
      </c>
      <c r="J13" s="185">
        <v>0</v>
      </c>
      <c r="K13" s="99">
        <f>'прил 5'!K49</f>
        <v>0</v>
      </c>
      <c r="L13" s="99">
        <f>'прил 5'!L49</f>
        <v>0</v>
      </c>
      <c r="M13" s="99">
        <f t="shared" si="0"/>
        <v>0</v>
      </c>
    </row>
    <row r="14" spans="1:20" ht="30" x14ac:dyDescent="0.3">
      <c r="A14" s="511"/>
      <c r="B14" s="530"/>
      <c r="C14" s="64" t="s">
        <v>167</v>
      </c>
      <c r="D14" s="183"/>
      <c r="E14" s="183"/>
      <c r="F14" s="187"/>
      <c r="G14" s="188"/>
      <c r="H14" s="189"/>
      <c r="I14" s="183"/>
      <c r="J14" s="99">
        <f>'прил 5'!J50</f>
        <v>0</v>
      </c>
      <c r="K14" s="99">
        <f>'прил 5'!K50</f>
        <v>0</v>
      </c>
      <c r="L14" s="99">
        <f>'прил 4'!M15</f>
        <v>0</v>
      </c>
      <c r="M14" s="99">
        <f t="shared" si="0"/>
        <v>0</v>
      </c>
    </row>
    <row r="15" spans="1:20" ht="30" x14ac:dyDescent="0.3">
      <c r="A15" s="511"/>
      <c r="B15" s="530"/>
      <c r="C15" s="64" t="s">
        <v>168</v>
      </c>
      <c r="D15" s="186"/>
      <c r="E15" s="183"/>
      <c r="F15" s="508"/>
      <c r="G15" s="509"/>
      <c r="H15" s="510"/>
      <c r="I15" s="183"/>
      <c r="J15" s="99">
        <f>'прил 5'!J51</f>
        <v>9826704.6699999999</v>
      </c>
      <c r="K15" s="99">
        <f>'прил 5'!K51</f>
        <v>9826704.6699999999</v>
      </c>
      <c r="L15" s="99">
        <f>'прил 5'!L51</f>
        <v>9826704.6699999999</v>
      </c>
      <c r="M15" s="99">
        <f>SUM(J15:L16)</f>
        <v>29480114.009999998</v>
      </c>
    </row>
    <row r="16" spans="1:20" hidden="1" x14ac:dyDescent="0.3">
      <c r="A16" s="511"/>
      <c r="B16" s="530"/>
      <c r="C16" s="184"/>
      <c r="D16" s="98"/>
      <c r="E16" s="183"/>
      <c r="F16" s="508"/>
      <c r="G16" s="509"/>
      <c r="H16" s="510"/>
      <c r="I16" s="183"/>
      <c r="J16" s="181"/>
      <c r="K16" s="99"/>
      <c r="L16" s="99"/>
      <c r="M16" s="99">
        <f t="shared" ref="M16:M25" si="1">SUM(J16:L16)</f>
        <v>0</v>
      </c>
    </row>
    <row r="17" spans="1:13" ht="31.5" customHeight="1" x14ac:dyDescent="0.3">
      <c r="A17" s="514" t="s">
        <v>47</v>
      </c>
      <c r="B17" s="522" t="s">
        <v>136</v>
      </c>
      <c r="C17" s="327" t="s">
        <v>48</v>
      </c>
      <c r="D17" s="186"/>
      <c r="E17" s="326" t="s">
        <v>44</v>
      </c>
      <c r="F17" s="508" t="s">
        <v>44</v>
      </c>
      <c r="G17" s="509"/>
      <c r="H17" s="510"/>
      <c r="I17" s="326" t="s">
        <v>44</v>
      </c>
      <c r="J17" s="99">
        <f t="shared" ref="J17:L17" si="2">J20+J19+J18</f>
        <v>29857377.970000003</v>
      </c>
      <c r="K17" s="99">
        <f t="shared" si="2"/>
        <v>29857377.970000003</v>
      </c>
      <c r="L17" s="99">
        <f t="shared" si="2"/>
        <v>29857377.970000003</v>
      </c>
      <c r="M17" s="99">
        <f t="shared" si="1"/>
        <v>89572133.910000011</v>
      </c>
    </row>
    <row r="18" spans="1:13" ht="39" customHeight="1" x14ac:dyDescent="0.3">
      <c r="A18" s="515"/>
      <c r="B18" s="523"/>
      <c r="C18" s="64" t="s">
        <v>166</v>
      </c>
      <c r="D18" s="186"/>
      <c r="E18" s="326" t="s">
        <v>44</v>
      </c>
      <c r="F18" s="508" t="s">
        <v>44</v>
      </c>
      <c r="G18" s="509"/>
      <c r="H18" s="510"/>
      <c r="I18" s="326" t="s">
        <v>44</v>
      </c>
      <c r="J18" s="99">
        <v>0</v>
      </c>
      <c r="K18" s="99">
        <v>0</v>
      </c>
      <c r="L18" s="99">
        <v>0</v>
      </c>
      <c r="M18" s="99">
        <f t="shared" si="1"/>
        <v>0</v>
      </c>
    </row>
    <row r="19" spans="1:13" ht="30" x14ac:dyDescent="0.3">
      <c r="A19" s="515"/>
      <c r="B19" s="523"/>
      <c r="C19" s="64" t="s">
        <v>167</v>
      </c>
      <c r="D19" s="321"/>
      <c r="E19" s="326" t="s">
        <v>44</v>
      </c>
      <c r="F19" s="508" t="s">
        <v>44</v>
      </c>
      <c r="G19" s="509"/>
      <c r="H19" s="510"/>
      <c r="I19" s="326" t="s">
        <v>44</v>
      </c>
      <c r="J19" s="99">
        <f>'прил 6'!J60</f>
        <v>0</v>
      </c>
      <c r="K19" s="99">
        <f>'прил 6'!K60</f>
        <v>0</v>
      </c>
      <c r="L19" s="99">
        <f>'прил 4'!M59</f>
        <v>0</v>
      </c>
      <c r="M19" s="99">
        <f t="shared" si="1"/>
        <v>0</v>
      </c>
    </row>
    <row r="20" spans="1:13" ht="44.25" customHeight="1" x14ac:dyDescent="0.3">
      <c r="A20" s="515"/>
      <c r="B20" s="523"/>
      <c r="C20" s="64" t="s">
        <v>168</v>
      </c>
      <c r="D20" s="186" t="s">
        <v>70</v>
      </c>
      <c r="E20" s="326" t="s">
        <v>44</v>
      </c>
      <c r="F20" s="508" t="s">
        <v>44</v>
      </c>
      <c r="G20" s="509"/>
      <c r="H20" s="510"/>
      <c r="I20" s="326" t="s">
        <v>44</v>
      </c>
      <c r="J20" s="99">
        <f>'прил 6'!J61</f>
        <v>29857377.970000003</v>
      </c>
      <c r="K20" s="99">
        <f>'прил 6'!K61</f>
        <v>29857377.970000003</v>
      </c>
      <c r="L20" s="99">
        <f>'прил 4'!M60</f>
        <v>29857377.970000003</v>
      </c>
      <c r="M20" s="99">
        <f t="shared" si="1"/>
        <v>89572133.910000011</v>
      </c>
    </row>
    <row r="21" spans="1:13" hidden="1" x14ac:dyDescent="0.3">
      <c r="A21" s="516"/>
      <c r="B21" s="524"/>
      <c r="C21" s="327"/>
      <c r="D21" s="186"/>
      <c r="E21" s="326"/>
      <c r="F21" s="323"/>
      <c r="G21" s="324"/>
      <c r="H21" s="325"/>
      <c r="I21" s="326"/>
      <c r="J21" s="99"/>
      <c r="K21" s="99"/>
      <c r="L21" s="99"/>
      <c r="M21" s="99">
        <f t="shared" si="1"/>
        <v>0</v>
      </c>
    </row>
    <row r="22" spans="1:13" ht="45" x14ac:dyDescent="0.3">
      <c r="A22" s="511" t="s">
        <v>49</v>
      </c>
      <c r="B22" s="512" t="s">
        <v>171</v>
      </c>
      <c r="C22" s="184" t="s">
        <v>46</v>
      </c>
      <c r="D22" s="186"/>
      <c r="E22" s="183" t="s">
        <v>44</v>
      </c>
      <c r="F22" s="508" t="s">
        <v>44</v>
      </c>
      <c r="G22" s="509"/>
      <c r="H22" s="510"/>
      <c r="I22" s="183" t="s">
        <v>44</v>
      </c>
      <c r="J22" s="185">
        <f>J25+J24</f>
        <v>13915391.190000001</v>
      </c>
      <c r="K22" s="185">
        <f>K25+K24</f>
        <v>12408308.530000001</v>
      </c>
      <c r="L22" s="185">
        <f>L25+L24+L23</f>
        <v>12408308.530000001</v>
      </c>
      <c r="M22" s="99">
        <f t="shared" si="1"/>
        <v>38732008.25</v>
      </c>
    </row>
    <row r="23" spans="1:13" s="52" customFormat="1" ht="45" x14ac:dyDescent="0.3">
      <c r="A23" s="511"/>
      <c r="B23" s="512"/>
      <c r="C23" s="64" t="s">
        <v>250</v>
      </c>
      <c r="D23" s="186"/>
      <c r="E23" s="183"/>
      <c r="F23" s="187"/>
      <c r="G23" s="188"/>
      <c r="H23" s="189"/>
      <c r="I23" s="183"/>
      <c r="J23" s="185">
        <f>'прил 4'!K113</f>
        <v>0</v>
      </c>
      <c r="K23" s="185">
        <f>'прил 4'!L113</f>
        <v>0</v>
      </c>
      <c r="L23" s="185">
        <f>'прил 4'!M113</f>
        <v>0</v>
      </c>
      <c r="M23" s="99">
        <f t="shared" si="1"/>
        <v>0</v>
      </c>
    </row>
    <row r="24" spans="1:13" ht="30" x14ac:dyDescent="0.3">
      <c r="A24" s="511"/>
      <c r="B24" s="512"/>
      <c r="C24" s="64" t="s">
        <v>167</v>
      </c>
      <c r="D24" s="98"/>
      <c r="E24" s="183" t="s">
        <v>44</v>
      </c>
      <c r="F24" s="508" t="s">
        <v>44</v>
      </c>
      <c r="G24" s="509"/>
      <c r="H24" s="510"/>
      <c r="I24" s="183" t="s">
        <v>44</v>
      </c>
      <c r="J24" s="190">
        <f>'прил 7'!J80</f>
        <v>0</v>
      </c>
      <c r="K24" s="190">
        <f>'прил 7'!K80</f>
        <v>0</v>
      </c>
      <c r="L24" s="190">
        <f>'прил 4'!M114</f>
        <v>0</v>
      </c>
      <c r="M24" s="99">
        <f t="shared" si="1"/>
        <v>0</v>
      </c>
    </row>
    <row r="25" spans="1:13" ht="45" x14ac:dyDescent="0.3">
      <c r="A25" s="511"/>
      <c r="B25" s="512"/>
      <c r="C25" s="64" t="s">
        <v>168</v>
      </c>
      <c r="D25" s="186" t="s">
        <v>70</v>
      </c>
      <c r="E25" s="183" t="s">
        <v>44</v>
      </c>
      <c r="F25" s="508" t="s">
        <v>44</v>
      </c>
      <c r="G25" s="509"/>
      <c r="H25" s="510"/>
      <c r="I25" s="183" t="s">
        <v>44</v>
      </c>
      <c r="J25" s="185">
        <f>'прил 7'!J81</f>
        <v>13915391.190000001</v>
      </c>
      <c r="K25" s="185">
        <f>'прил 7'!K81</f>
        <v>12408308.530000001</v>
      </c>
      <c r="L25" s="185">
        <f>'прил 7'!L81</f>
        <v>12408308.530000001</v>
      </c>
      <c r="M25" s="99">
        <f t="shared" si="1"/>
        <v>38732008.25</v>
      </c>
    </row>
    <row r="26" spans="1:13" x14ac:dyDescent="0.3">
      <c r="D26" s="6"/>
      <c r="E26" s="6"/>
      <c r="F26" s="6"/>
      <c r="G26" s="6"/>
      <c r="H26" s="6"/>
      <c r="I26" s="6"/>
    </row>
    <row r="27" spans="1:13" s="7" customFormat="1" ht="51.75" customHeight="1" x14ac:dyDescent="0.25">
      <c r="A27" s="513"/>
      <c r="B27" s="513"/>
      <c r="C27" s="513"/>
      <c r="D27" s="513"/>
      <c r="L27" s="507"/>
      <c r="M27" s="507"/>
    </row>
    <row r="28" spans="1:13" s="9" customFormat="1" hidden="1" x14ac:dyDescent="0.25">
      <c r="A28" s="526" t="s">
        <v>1</v>
      </c>
      <c r="B28" s="526"/>
      <c r="C28" s="526"/>
      <c r="D28" s="526"/>
      <c r="E28" s="527"/>
      <c r="F28" s="527"/>
      <c r="G28" s="527"/>
      <c r="H28" s="527"/>
      <c r="I28" s="527"/>
      <c r="J28" s="8"/>
      <c r="K28" s="8"/>
      <c r="M28" s="9" t="s">
        <v>0</v>
      </c>
    </row>
    <row r="29" spans="1:13" hidden="1" x14ac:dyDescent="0.3"/>
    <row r="30" spans="1:13" hidden="1" x14ac:dyDescent="0.3"/>
    <row r="31" spans="1:13" hidden="1" x14ac:dyDescent="0.3"/>
  </sheetData>
  <mergeCells count="37">
    <mergeCell ref="L2:M2"/>
    <mergeCell ref="F8:H8"/>
    <mergeCell ref="F9:H9"/>
    <mergeCell ref="A28:D28"/>
    <mergeCell ref="E28:I28"/>
    <mergeCell ref="A3:M3"/>
    <mergeCell ref="A5:A6"/>
    <mergeCell ref="B5:B6"/>
    <mergeCell ref="C5:C6"/>
    <mergeCell ref="D5:I5"/>
    <mergeCell ref="J5:M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M1"/>
    <mergeCell ref="L27:M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75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view="pageBreakPreview" zoomScale="64" zoomScaleNormal="85" zoomScaleSheetLayoutView="64" workbookViewId="0">
      <selection activeCell="M1" sqref="M1:N1"/>
    </sheetView>
  </sheetViews>
  <sheetFormatPr defaultColWidth="9.109375" defaultRowHeight="15.6" x14ac:dyDescent="0.25"/>
  <cols>
    <col min="1" max="1" width="7.6640625" style="12" customWidth="1"/>
    <col min="2" max="2" width="27.5546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" style="9" customWidth="1"/>
    <col min="9" max="9" width="9.109375" style="9"/>
    <col min="10" max="10" width="20.88671875" style="9" customWidth="1"/>
    <col min="11" max="11" width="19.6640625" style="9" customWidth="1"/>
    <col min="12" max="12" width="19.5546875" style="9" customWidth="1"/>
    <col min="13" max="13" width="23" style="9" customWidth="1"/>
    <col min="14" max="14" width="20.44140625" style="9" customWidth="1"/>
    <col min="15" max="15" width="23.5546875" style="9" customWidth="1"/>
    <col min="16" max="16384" width="9.109375" style="9"/>
  </cols>
  <sheetData>
    <row r="1" spans="1:15" ht="83.25" customHeight="1" x14ac:dyDescent="0.25">
      <c r="A1" s="302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547" t="s">
        <v>325</v>
      </c>
      <c r="N1" s="547"/>
    </row>
    <row r="2" spans="1:15" ht="90.75" customHeight="1" x14ac:dyDescent="0.25">
      <c r="A2" s="302"/>
      <c r="B2" s="127"/>
      <c r="C2" s="127"/>
      <c r="D2" s="127"/>
      <c r="E2" s="549"/>
      <c r="F2" s="550"/>
      <c r="G2" s="550"/>
      <c r="H2" s="127"/>
      <c r="I2" s="127"/>
      <c r="J2" s="127"/>
      <c r="K2" s="127"/>
      <c r="L2" s="303"/>
      <c r="M2" s="547" t="s">
        <v>158</v>
      </c>
      <c r="N2" s="547"/>
      <c r="O2" s="1"/>
    </row>
    <row r="3" spans="1:15" ht="51" customHeight="1" x14ac:dyDescent="0.25">
      <c r="A3" s="548" t="s">
        <v>193</v>
      </c>
      <c r="B3" s="548"/>
      <c r="C3" s="548"/>
      <c r="D3" s="548"/>
      <c r="E3" s="548"/>
      <c r="F3" s="548"/>
      <c r="G3" s="548"/>
      <c r="H3" s="548"/>
      <c r="I3" s="548"/>
      <c r="J3" s="548"/>
      <c r="K3" s="548"/>
      <c r="L3" s="548"/>
      <c r="M3" s="548"/>
      <c r="N3" s="304"/>
    </row>
    <row r="4" spans="1:15" x14ac:dyDescent="0.25">
      <c r="A4" s="302"/>
      <c r="B4" s="127"/>
      <c r="C4" s="127"/>
      <c r="D4" s="127"/>
      <c r="E4" s="305"/>
      <c r="F4" s="306" t="s">
        <v>25</v>
      </c>
      <c r="G4" s="305">
        <v>1</v>
      </c>
      <c r="H4" s="305"/>
      <c r="I4" s="127"/>
      <c r="J4" s="127"/>
      <c r="K4" s="127"/>
      <c r="L4" s="127"/>
      <c r="M4" s="127"/>
      <c r="N4" s="127"/>
    </row>
    <row r="5" spans="1:15" ht="18" customHeight="1" x14ac:dyDescent="0.25">
      <c r="A5" s="541" t="s">
        <v>2</v>
      </c>
      <c r="B5" s="441" t="s">
        <v>245</v>
      </c>
      <c r="C5" s="542" t="s">
        <v>196</v>
      </c>
      <c r="D5" s="542" t="s">
        <v>3</v>
      </c>
      <c r="E5" s="542"/>
      <c r="F5" s="542"/>
      <c r="G5" s="542"/>
      <c r="H5" s="542"/>
      <c r="I5" s="542"/>
      <c r="J5" s="532" t="s">
        <v>192</v>
      </c>
      <c r="K5" s="533"/>
      <c r="L5" s="533"/>
      <c r="M5" s="534"/>
      <c r="N5" s="542" t="s">
        <v>4</v>
      </c>
    </row>
    <row r="6" spans="1:15" ht="83.25" customHeight="1" x14ac:dyDescent="0.25">
      <c r="A6" s="541"/>
      <c r="B6" s="443"/>
      <c r="C6" s="542"/>
      <c r="D6" s="63" t="s">
        <v>5</v>
      </c>
      <c r="E6" s="63" t="s">
        <v>6</v>
      </c>
      <c r="F6" s="532" t="s">
        <v>7</v>
      </c>
      <c r="G6" s="533"/>
      <c r="H6" s="534"/>
      <c r="I6" s="63" t="s">
        <v>8</v>
      </c>
      <c r="J6" s="434" t="s">
        <v>205</v>
      </c>
      <c r="K6" s="434" t="s">
        <v>252</v>
      </c>
      <c r="L6" s="434" t="s">
        <v>309</v>
      </c>
      <c r="M6" s="434" t="s">
        <v>315</v>
      </c>
      <c r="N6" s="542"/>
    </row>
    <row r="7" spans="1:15" ht="23.25" customHeight="1" x14ac:dyDescent="0.25">
      <c r="A7" s="98"/>
      <c r="B7" s="538" t="s">
        <v>187</v>
      </c>
      <c r="C7" s="539"/>
      <c r="D7" s="539"/>
      <c r="E7" s="539"/>
      <c r="F7" s="539"/>
      <c r="G7" s="539"/>
      <c r="H7" s="539"/>
      <c r="I7" s="539"/>
      <c r="J7" s="539"/>
      <c r="K7" s="539"/>
      <c r="L7" s="539"/>
      <c r="M7" s="540"/>
      <c r="N7" s="59"/>
    </row>
    <row r="8" spans="1:15" ht="33.75" customHeight="1" x14ac:dyDescent="0.25">
      <c r="A8" s="191" t="s">
        <v>9</v>
      </c>
      <c r="B8" s="535" t="s">
        <v>64</v>
      </c>
      <c r="C8" s="536"/>
      <c r="D8" s="536"/>
      <c r="E8" s="536"/>
      <c r="F8" s="536"/>
      <c r="G8" s="536"/>
      <c r="H8" s="536"/>
      <c r="I8" s="536"/>
      <c r="J8" s="536"/>
      <c r="K8" s="536"/>
      <c r="L8" s="536"/>
      <c r="M8" s="537"/>
      <c r="N8" s="192"/>
    </row>
    <row r="9" spans="1:15" ht="22.5" customHeight="1" x14ac:dyDescent="0.25">
      <c r="A9" s="551" t="s">
        <v>26</v>
      </c>
      <c r="B9" s="557" t="s">
        <v>110</v>
      </c>
      <c r="C9" s="93" t="s">
        <v>52</v>
      </c>
      <c r="D9" s="98" t="s">
        <v>70</v>
      </c>
      <c r="E9" s="98" t="s">
        <v>23</v>
      </c>
      <c r="F9" s="157" t="s">
        <v>73</v>
      </c>
      <c r="G9" s="158">
        <v>1</v>
      </c>
      <c r="H9" s="74" t="s">
        <v>207</v>
      </c>
      <c r="I9" s="193" t="s">
        <v>75</v>
      </c>
      <c r="J9" s="99">
        <f>4358244.01+268817.2</f>
        <v>4627061.21</v>
      </c>
      <c r="K9" s="99">
        <f t="shared" ref="K9:L9" si="0">4358244.01+268817.2</f>
        <v>4627061.21</v>
      </c>
      <c r="L9" s="99">
        <f t="shared" si="0"/>
        <v>4627061.21</v>
      </c>
      <c r="M9" s="99">
        <f>SUM(J9:L9)</f>
        <v>13881183.629999999</v>
      </c>
      <c r="N9" s="554" t="s">
        <v>316</v>
      </c>
    </row>
    <row r="10" spans="1:15" s="41" customFormat="1" ht="25.5" customHeight="1" x14ac:dyDescent="0.25">
      <c r="A10" s="552"/>
      <c r="B10" s="558"/>
      <c r="C10" s="93" t="s">
        <v>52</v>
      </c>
      <c r="D10" s="98" t="s">
        <v>70</v>
      </c>
      <c r="E10" s="98" t="s">
        <v>23</v>
      </c>
      <c r="F10" s="177" t="s">
        <v>73</v>
      </c>
      <c r="G10" s="158">
        <v>1</v>
      </c>
      <c r="H10" s="74" t="s">
        <v>207</v>
      </c>
      <c r="I10" s="175" t="s">
        <v>241</v>
      </c>
      <c r="J10" s="99">
        <f>1316189.69+81182.8</f>
        <v>1397372.49</v>
      </c>
      <c r="K10" s="99">
        <f t="shared" ref="K10:L10" si="1">1316189.69+81182.8</f>
        <v>1397372.49</v>
      </c>
      <c r="L10" s="99">
        <f t="shared" si="1"/>
        <v>1397372.49</v>
      </c>
      <c r="M10" s="99">
        <f>SUM(J10:L10)</f>
        <v>4192117.4699999997</v>
      </c>
      <c r="N10" s="555"/>
    </row>
    <row r="11" spans="1:15" s="23" customFormat="1" ht="23.25" customHeight="1" x14ac:dyDescent="0.25">
      <c r="A11" s="552"/>
      <c r="B11" s="558"/>
      <c r="C11" s="64" t="s">
        <v>52</v>
      </c>
      <c r="D11" s="78" t="s">
        <v>70</v>
      </c>
      <c r="E11" s="78" t="s">
        <v>23</v>
      </c>
      <c r="F11" s="79" t="s">
        <v>73</v>
      </c>
      <c r="G11" s="73">
        <v>1</v>
      </c>
      <c r="H11" s="78" t="s">
        <v>207</v>
      </c>
      <c r="I11" s="78" t="s">
        <v>119</v>
      </c>
      <c r="J11" s="76">
        <f>2540</f>
        <v>2540</v>
      </c>
      <c r="K11" s="76">
        <f>2540</f>
        <v>2540</v>
      </c>
      <c r="L11" s="76">
        <f>2540</f>
        <v>2540</v>
      </c>
      <c r="M11" s="76">
        <f>J11+K11+L11</f>
        <v>7620</v>
      </c>
      <c r="N11" s="555"/>
    </row>
    <row r="12" spans="1:15" ht="21" customHeight="1" x14ac:dyDescent="0.25">
      <c r="A12" s="552"/>
      <c r="B12" s="558"/>
      <c r="C12" s="64" t="s">
        <v>52</v>
      </c>
      <c r="D12" s="78" t="s">
        <v>70</v>
      </c>
      <c r="E12" s="78" t="s">
        <v>23</v>
      </c>
      <c r="F12" s="79" t="s">
        <v>73</v>
      </c>
      <c r="G12" s="73">
        <v>1</v>
      </c>
      <c r="H12" s="78" t="s">
        <v>207</v>
      </c>
      <c r="I12" s="78" t="s">
        <v>24</v>
      </c>
      <c r="J12" s="76">
        <f>77353.8+372098.16+152299.08+364327.12+9080+51000</f>
        <v>1026158.1599999999</v>
      </c>
      <c r="K12" s="76">
        <f t="shared" ref="K12:L12" si="2">77353.8+372098.16+152299.08+364327.12+9080+51000</f>
        <v>1026158.1599999999</v>
      </c>
      <c r="L12" s="76">
        <f t="shared" si="2"/>
        <v>1026158.1599999999</v>
      </c>
      <c r="M12" s="76">
        <f>J12+K12+L12</f>
        <v>3078474.4799999995</v>
      </c>
      <c r="N12" s="555"/>
    </row>
    <row r="13" spans="1:15" s="53" customFormat="1" ht="20.25" customHeight="1" x14ac:dyDescent="0.25">
      <c r="A13" s="552"/>
      <c r="B13" s="558"/>
      <c r="C13" s="194" t="s">
        <v>52</v>
      </c>
      <c r="D13" s="94" t="s">
        <v>70</v>
      </c>
      <c r="E13" s="95" t="s">
        <v>23</v>
      </c>
      <c r="F13" s="378" t="s">
        <v>73</v>
      </c>
      <c r="G13" s="379">
        <v>1</v>
      </c>
      <c r="H13" s="380" t="s">
        <v>207</v>
      </c>
      <c r="I13" s="95" t="s">
        <v>118</v>
      </c>
      <c r="J13" s="197"/>
      <c r="K13" s="197"/>
      <c r="L13" s="83"/>
      <c r="M13" s="99">
        <f>J13+K13+L13</f>
        <v>0</v>
      </c>
      <c r="N13" s="555"/>
    </row>
    <row r="14" spans="1:15" ht="20.25" customHeight="1" x14ac:dyDescent="0.25">
      <c r="A14" s="552"/>
      <c r="B14" s="558"/>
      <c r="C14" s="194" t="s">
        <v>52</v>
      </c>
      <c r="D14" s="94" t="s">
        <v>70</v>
      </c>
      <c r="E14" s="95" t="s">
        <v>23</v>
      </c>
      <c r="F14" s="378" t="s">
        <v>73</v>
      </c>
      <c r="G14" s="379">
        <v>1</v>
      </c>
      <c r="H14" s="380" t="s">
        <v>207</v>
      </c>
      <c r="I14" s="366">
        <v>853</v>
      </c>
      <c r="J14" s="435">
        <v>160</v>
      </c>
      <c r="K14" s="435">
        <v>160</v>
      </c>
      <c r="L14" s="435">
        <v>160</v>
      </c>
      <c r="M14" s="99">
        <f>J14+K14+L14</f>
        <v>480</v>
      </c>
      <c r="N14" s="555"/>
    </row>
    <row r="15" spans="1:15" ht="127.5" customHeight="1" x14ac:dyDescent="0.25">
      <c r="A15" s="552"/>
      <c r="B15" s="543" t="s">
        <v>129</v>
      </c>
      <c r="C15" s="194" t="s">
        <v>52</v>
      </c>
      <c r="D15" s="94" t="s">
        <v>70</v>
      </c>
      <c r="E15" s="95" t="s">
        <v>23</v>
      </c>
      <c r="F15" s="381" t="s">
        <v>73</v>
      </c>
      <c r="G15" s="382">
        <v>1</v>
      </c>
      <c r="H15" s="383" t="s">
        <v>215</v>
      </c>
      <c r="I15" s="198" t="s">
        <v>75</v>
      </c>
      <c r="J15" s="197"/>
      <c r="K15" s="199"/>
      <c r="L15" s="83"/>
      <c r="M15" s="99">
        <f t="shared" ref="M15:M22" si="3">J15+K15+L15</f>
        <v>0</v>
      </c>
      <c r="N15" s="555"/>
    </row>
    <row r="16" spans="1:15" s="41" customFormat="1" ht="127.5" customHeight="1" x14ac:dyDescent="0.25">
      <c r="A16" s="552"/>
      <c r="B16" s="544"/>
      <c r="C16" s="194" t="s">
        <v>52</v>
      </c>
      <c r="D16" s="94" t="s">
        <v>70</v>
      </c>
      <c r="E16" s="95" t="s">
        <v>23</v>
      </c>
      <c r="F16" s="195" t="s">
        <v>73</v>
      </c>
      <c r="G16" s="196">
        <v>1</v>
      </c>
      <c r="H16" s="81" t="s">
        <v>215</v>
      </c>
      <c r="I16" s="198" t="s">
        <v>241</v>
      </c>
      <c r="J16" s="197"/>
      <c r="K16" s="199"/>
      <c r="L16" s="83"/>
      <c r="M16" s="99">
        <f t="shared" si="3"/>
        <v>0</v>
      </c>
      <c r="N16" s="555"/>
    </row>
    <row r="17" spans="1:15" ht="142.5" customHeight="1" x14ac:dyDescent="0.25">
      <c r="A17" s="553"/>
      <c r="B17" s="120" t="s">
        <v>130</v>
      </c>
      <c r="C17" s="93" t="s">
        <v>52</v>
      </c>
      <c r="D17" s="94" t="s">
        <v>70</v>
      </c>
      <c r="E17" s="95" t="s">
        <v>23</v>
      </c>
      <c r="F17" s="96" t="s">
        <v>73</v>
      </c>
      <c r="G17" s="97">
        <v>1</v>
      </c>
      <c r="H17" s="95" t="s">
        <v>216</v>
      </c>
      <c r="I17" s="98" t="s">
        <v>75</v>
      </c>
      <c r="J17" s="99"/>
      <c r="K17" s="99"/>
      <c r="L17" s="91"/>
      <c r="M17" s="99">
        <f t="shared" si="3"/>
        <v>0</v>
      </c>
      <c r="N17" s="556"/>
    </row>
    <row r="18" spans="1:15" s="42" customFormat="1" ht="142.5" customHeight="1" x14ac:dyDescent="0.25">
      <c r="A18" s="200"/>
      <c r="B18" s="120" t="s">
        <v>130</v>
      </c>
      <c r="C18" s="93" t="s">
        <v>52</v>
      </c>
      <c r="D18" s="94" t="s">
        <v>70</v>
      </c>
      <c r="E18" s="95" t="s">
        <v>23</v>
      </c>
      <c r="F18" s="96" t="s">
        <v>73</v>
      </c>
      <c r="G18" s="97">
        <v>1</v>
      </c>
      <c r="H18" s="95" t="s">
        <v>216</v>
      </c>
      <c r="I18" s="98" t="s">
        <v>241</v>
      </c>
      <c r="J18" s="99"/>
      <c r="K18" s="99"/>
      <c r="L18" s="91"/>
      <c r="M18" s="99">
        <f t="shared" si="3"/>
        <v>0</v>
      </c>
      <c r="N18" s="100"/>
    </row>
    <row r="19" spans="1:15" s="48" customFormat="1" ht="142.5" customHeight="1" x14ac:dyDescent="0.25">
      <c r="A19" s="200"/>
      <c r="B19" s="101" t="s">
        <v>131</v>
      </c>
      <c r="C19" s="93" t="s">
        <v>52</v>
      </c>
      <c r="D19" s="94" t="s">
        <v>70</v>
      </c>
      <c r="E19" s="95" t="s">
        <v>23</v>
      </c>
      <c r="F19" s="96" t="s">
        <v>73</v>
      </c>
      <c r="G19" s="97">
        <v>1</v>
      </c>
      <c r="H19" s="95" t="s">
        <v>222</v>
      </c>
      <c r="I19" s="98" t="s">
        <v>75</v>
      </c>
      <c r="J19" s="99"/>
      <c r="K19" s="99"/>
      <c r="L19" s="91"/>
      <c r="M19" s="99">
        <f t="shared" si="3"/>
        <v>0</v>
      </c>
      <c r="N19" s="100"/>
    </row>
    <row r="20" spans="1:15" s="48" customFormat="1" ht="142.5" customHeight="1" x14ac:dyDescent="0.25">
      <c r="A20" s="338"/>
      <c r="B20" s="328" t="s">
        <v>131</v>
      </c>
      <c r="C20" s="93" t="s">
        <v>52</v>
      </c>
      <c r="D20" s="94" t="s">
        <v>70</v>
      </c>
      <c r="E20" s="95" t="s">
        <v>23</v>
      </c>
      <c r="F20" s="96" t="s">
        <v>73</v>
      </c>
      <c r="G20" s="97">
        <v>1</v>
      </c>
      <c r="H20" s="95" t="s">
        <v>222</v>
      </c>
      <c r="I20" s="98" t="s">
        <v>241</v>
      </c>
      <c r="J20" s="99"/>
      <c r="K20" s="99"/>
      <c r="L20" s="91"/>
      <c r="M20" s="99">
        <f t="shared" si="3"/>
        <v>0</v>
      </c>
      <c r="N20" s="100"/>
    </row>
    <row r="21" spans="1:15" s="53" customFormat="1" ht="179.25" customHeight="1" x14ac:dyDescent="0.25">
      <c r="A21" s="338"/>
      <c r="B21" s="280" t="s">
        <v>298</v>
      </c>
      <c r="C21" s="93" t="s">
        <v>52</v>
      </c>
      <c r="D21" s="94" t="s">
        <v>70</v>
      </c>
      <c r="E21" s="95" t="s">
        <v>23</v>
      </c>
      <c r="F21" s="96" t="s">
        <v>73</v>
      </c>
      <c r="G21" s="97">
        <v>1</v>
      </c>
      <c r="H21" s="95" t="s">
        <v>295</v>
      </c>
      <c r="I21" s="408" t="s">
        <v>75</v>
      </c>
      <c r="J21" s="99"/>
      <c r="K21" s="99"/>
      <c r="L21" s="91"/>
      <c r="M21" s="99">
        <f t="shared" si="3"/>
        <v>0</v>
      </c>
      <c r="N21" s="411"/>
    </row>
    <row r="22" spans="1:15" s="53" customFormat="1" ht="176.25" customHeight="1" x14ac:dyDescent="0.25">
      <c r="A22" s="338"/>
      <c r="B22" s="280" t="s">
        <v>298</v>
      </c>
      <c r="C22" s="93" t="s">
        <v>52</v>
      </c>
      <c r="D22" s="94" t="s">
        <v>70</v>
      </c>
      <c r="E22" s="95" t="s">
        <v>23</v>
      </c>
      <c r="F22" s="96" t="s">
        <v>73</v>
      </c>
      <c r="G22" s="97">
        <v>1</v>
      </c>
      <c r="H22" s="95" t="s">
        <v>295</v>
      </c>
      <c r="I22" s="408" t="s">
        <v>241</v>
      </c>
      <c r="J22" s="99"/>
      <c r="K22" s="99"/>
      <c r="L22" s="91"/>
      <c r="M22" s="99">
        <f t="shared" si="3"/>
        <v>0</v>
      </c>
      <c r="N22" s="411"/>
    </row>
    <row r="23" spans="1:15" ht="83.25" customHeight="1" x14ac:dyDescent="0.25">
      <c r="A23" s="201" t="s">
        <v>50</v>
      </c>
      <c r="B23" s="202" t="s">
        <v>111</v>
      </c>
      <c r="C23" s="93" t="s">
        <v>52</v>
      </c>
      <c r="D23" s="98" t="s">
        <v>70</v>
      </c>
      <c r="E23" s="98" t="s">
        <v>23</v>
      </c>
      <c r="F23" s="157" t="s">
        <v>73</v>
      </c>
      <c r="G23" s="158">
        <v>1</v>
      </c>
      <c r="H23" s="175" t="s">
        <v>208</v>
      </c>
      <c r="I23" s="98" t="s">
        <v>24</v>
      </c>
      <c r="J23" s="99"/>
      <c r="K23" s="99"/>
      <c r="L23" s="91"/>
      <c r="M23" s="99">
        <f>J23+K23+L23</f>
        <v>0</v>
      </c>
      <c r="N23" s="203" t="s">
        <v>78</v>
      </c>
    </row>
    <row r="24" spans="1:15" ht="154.5" customHeight="1" x14ac:dyDescent="0.25">
      <c r="A24" s="204" t="s">
        <v>53</v>
      </c>
      <c r="B24" s="205" t="s">
        <v>112</v>
      </c>
      <c r="C24" s="93" t="s">
        <v>52</v>
      </c>
      <c r="D24" s="87" t="s">
        <v>70</v>
      </c>
      <c r="E24" s="88" t="s">
        <v>23</v>
      </c>
      <c r="F24" s="195" t="s">
        <v>73</v>
      </c>
      <c r="G24" s="196">
        <v>1</v>
      </c>
      <c r="H24" s="81" t="s">
        <v>206</v>
      </c>
      <c r="I24" s="88" t="s">
        <v>24</v>
      </c>
      <c r="J24" s="91">
        <v>370000</v>
      </c>
      <c r="K24" s="91">
        <v>370000</v>
      </c>
      <c r="L24" s="91">
        <v>370000</v>
      </c>
      <c r="M24" s="91">
        <f>J24+K24+L24</f>
        <v>1110000</v>
      </c>
      <c r="N24" s="107" t="s">
        <v>322</v>
      </c>
    </row>
    <row r="25" spans="1:15" ht="278.25" customHeight="1" x14ac:dyDescent="0.25">
      <c r="A25" s="204" t="s">
        <v>94</v>
      </c>
      <c r="B25" s="205" t="s">
        <v>260</v>
      </c>
      <c r="C25" s="93" t="s">
        <v>52</v>
      </c>
      <c r="D25" s="87" t="s">
        <v>70</v>
      </c>
      <c r="E25" s="88" t="s">
        <v>23</v>
      </c>
      <c r="F25" s="195" t="s">
        <v>73</v>
      </c>
      <c r="G25" s="196">
        <v>1</v>
      </c>
      <c r="H25" s="81" t="s">
        <v>217</v>
      </c>
      <c r="I25" s="88" t="s">
        <v>24</v>
      </c>
      <c r="J25" s="99"/>
      <c r="K25" s="99"/>
      <c r="L25" s="76"/>
      <c r="M25" s="99">
        <f>J25+K25+L25</f>
        <v>0</v>
      </c>
      <c r="N25" s="203"/>
      <c r="O25" s="32" t="s">
        <v>182</v>
      </c>
    </row>
    <row r="26" spans="1:15" s="53" customFormat="1" ht="170.25" customHeight="1" x14ac:dyDescent="0.25">
      <c r="A26" s="204" t="s">
        <v>147</v>
      </c>
      <c r="B26" s="205" t="s">
        <v>261</v>
      </c>
      <c r="C26" s="93" t="s">
        <v>52</v>
      </c>
      <c r="D26" s="87" t="s">
        <v>70</v>
      </c>
      <c r="E26" s="88" t="s">
        <v>23</v>
      </c>
      <c r="F26" s="195" t="s">
        <v>73</v>
      </c>
      <c r="G26" s="196">
        <v>1</v>
      </c>
      <c r="H26" s="81" t="s">
        <v>262</v>
      </c>
      <c r="I26" s="88" t="s">
        <v>24</v>
      </c>
      <c r="J26" s="99"/>
      <c r="K26" s="99"/>
      <c r="L26" s="76"/>
      <c r="M26" s="99">
        <f>J26+K26+L26</f>
        <v>0</v>
      </c>
      <c r="N26" s="203"/>
    </row>
    <row r="27" spans="1:15" ht="111" customHeight="1" x14ac:dyDescent="0.25">
      <c r="A27" s="204" t="s">
        <v>160</v>
      </c>
      <c r="B27" s="205" t="s">
        <v>154</v>
      </c>
      <c r="C27" s="93" t="s">
        <v>52</v>
      </c>
      <c r="D27" s="87" t="s">
        <v>70</v>
      </c>
      <c r="E27" s="88" t="s">
        <v>23</v>
      </c>
      <c r="F27" s="195" t="s">
        <v>73</v>
      </c>
      <c r="G27" s="196">
        <v>1</v>
      </c>
      <c r="H27" s="81" t="s">
        <v>209</v>
      </c>
      <c r="I27" s="88" t="s">
        <v>24</v>
      </c>
      <c r="J27" s="99">
        <v>0</v>
      </c>
      <c r="K27" s="99"/>
      <c r="L27" s="76"/>
      <c r="M27" s="99">
        <f>J27+K27+L27</f>
        <v>0</v>
      </c>
      <c r="N27" s="203"/>
      <c r="O27" s="39" t="s">
        <v>239</v>
      </c>
    </row>
    <row r="28" spans="1:15" s="53" customFormat="1" ht="151.5" customHeight="1" x14ac:dyDescent="0.25">
      <c r="A28" s="204" t="s">
        <v>172</v>
      </c>
      <c r="B28" s="205" t="s">
        <v>261</v>
      </c>
      <c r="C28" s="93" t="s">
        <v>52</v>
      </c>
      <c r="D28" s="87" t="s">
        <v>70</v>
      </c>
      <c r="E28" s="88" t="s">
        <v>23</v>
      </c>
      <c r="F28" s="195" t="s">
        <v>73</v>
      </c>
      <c r="G28" s="196">
        <v>1</v>
      </c>
      <c r="H28" s="81" t="s">
        <v>262</v>
      </c>
      <c r="I28" s="88" t="s">
        <v>24</v>
      </c>
      <c r="J28" s="99"/>
      <c r="K28" s="99"/>
      <c r="L28" s="76"/>
      <c r="M28" s="99">
        <f t="shared" ref="M28:M36" si="4">J28+K28+L28</f>
        <v>0</v>
      </c>
      <c r="N28" s="203"/>
      <c r="O28" s="39"/>
    </row>
    <row r="29" spans="1:15" s="22" customFormat="1" ht="131.25" customHeight="1" x14ac:dyDescent="0.25">
      <c r="A29" s="204" t="s">
        <v>198</v>
      </c>
      <c r="B29" s="205" t="s">
        <v>159</v>
      </c>
      <c r="C29" s="93" t="s">
        <v>52</v>
      </c>
      <c r="D29" s="87" t="s">
        <v>70</v>
      </c>
      <c r="E29" s="88" t="s">
        <v>23</v>
      </c>
      <c r="F29" s="89" t="s">
        <v>73</v>
      </c>
      <c r="G29" s="90">
        <v>1</v>
      </c>
      <c r="H29" s="109" t="s">
        <v>218</v>
      </c>
      <c r="I29" s="88" t="s">
        <v>75</v>
      </c>
      <c r="J29" s="99"/>
      <c r="K29" s="99"/>
      <c r="L29" s="76"/>
      <c r="M29" s="99">
        <f t="shared" si="4"/>
        <v>0</v>
      </c>
      <c r="N29" s="203"/>
    </row>
    <row r="30" spans="1:15" s="42" customFormat="1" ht="131.25" customHeight="1" x14ac:dyDescent="0.25">
      <c r="A30" s="361" t="s">
        <v>242</v>
      </c>
      <c r="B30" s="205" t="s">
        <v>159</v>
      </c>
      <c r="C30" s="93" t="s">
        <v>52</v>
      </c>
      <c r="D30" s="87" t="s">
        <v>70</v>
      </c>
      <c r="E30" s="88" t="s">
        <v>23</v>
      </c>
      <c r="F30" s="89" t="s">
        <v>73</v>
      </c>
      <c r="G30" s="90">
        <v>1</v>
      </c>
      <c r="H30" s="109" t="s">
        <v>218</v>
      </c>
      <c r="I30" s="206" t="s">
        <v>241</v>
      </c>
      <c r="J30" s="99"/>
      <c r="K30" s="99"/>
      <c r="L30" s="76"/>
      <c r="M30" s="99">
        <f t="shared" si="4"/>
        <v>0</v>
      </c>
      <c r="N30" s="203"/>
    </row>
    <row r="31" spans="1:15" s="31" customFormat="1" ht="128.25" customHeight="1" x14ac:dyDescent="0.25">
      <c r="A31" s="338" t="s">
        <v>254</v>
      </c>
      <c r="B31" s="339" t="s">
        <v>174</v>
      </c>
      <c r="C31" s="93" t="s">
        <v>52</v>
      </c>
      <c r="D31" s="87" t="s">
        <v>70</v>
      </c>
      <c r="E31" s="88" t="s">
        <v>23</v>
      </c>
      <c r="F31" s="89" t="s">
        <v>73</v>
      </c>
      <c r="G31" s="90">
        <v>1</v>
      </c>
      <c r="H31" s="207" t="s">
        <v>219</v>
      </c>
      <c r="I31" s="88" t="s">
        <v>24</v>
      </c>
      <c r="J31" s="99"/>
      <c r="K31" s="99"/>
      <c r="L31" s="76"/>
      <c r="M31" s="99">
        <f t="shared" si="4"/>
        <v>0</v>
      </c>
      <c r="N31" s="203"/>
    </row>
    <row r="32" spans="1:15" s="35" customFormat="1" ht="91.5" customHeight="1" x14ac:dyDescent="0.25">
      <c r="A32" s="361" t="s">
        <v>255</v>
      </c>
      <c r="B32" s="112" t="s">
        <v>199</v>
      </c>
      <c r="C32" s="93" t="s">
        <v>52</v>
      </c>
      <c r="D32" s="87" t="s">
        <v>70</v>
      </c>
      <c r="E32" s="88" t="s">
        <v>23</v>
      </c>
      <c r="F32" s="89" t="s">
        <v>73</v>
      </c>
      <c r="G32" s="90">
        <v>1</v>
      </c>
      <c r="H32" s="109" t="s">
        <v>220</v>
      </c>
      <c r="I32" s="88" t="s">
        <v>24</v>
      </c>
      <c r="J32" s="99"/>
      <c r="K32" s="99"/>
      <c r="L32" s="76"/>
      <c r="M32" s="99">
        <f t="shared" si="4"/>
        <v>0</v>
      </c>
      <c r="N32" s="203"/>
    </row>
    <row r="33" spans="1:15" s="38" customFormat="1" ht="144" customHeight="1" x14ac:dyDescent="0.25">
      <c r="A33" s="361" t="s">
        <v>263</v>
      </c>
      <c r="B33" s="112" t="s">
        <v>204</v>
      </c>
      <c r="C33" s="93" t="s">
        <v>52</v>
      </c>
      <c r="D33" s="87" t="s">
        <v>70</v>
      </c>
      <c r="E33" s="88" t="s">
        <v>23</v>
      </c>
      <c r="F33" s="89" t="s">
        <v>73</v>
      </c>
      <c r="G33" s="90">
        <v>1</v>
      </c>
      <c r="H33" s="109" t="s">
        <v>221</v>
      </c>
      <c r="I33" s="88" t="s">
        <v>24</v>
      </c>
      <c r="J33" s="99"/>
      <c r="K33" s="99"/>
      <c r="L33" s="76"/>
      <c r="M33" s="99">
        <f t="shared" si="4"/>
        <v>0</v>
      </c>
      <c r="N33" s="203"/>
    </row>
    <row r="34" spans="1:15" s="53" customFormat="1" ht="145.5" customHeight="1" x14ac:dyDescent="0.25">
      <c r="A34" s="459" t="s">
        <v>266</v>
      </c>
      <c r="B34" s="545" t="s">
        <v>265</v>
      </c>
      <c r="C34" s="457" t="s">
        <v>52</v>
      </c>
      <c r="D34" s="87" t="s">
        <v>70</v>
      </c>
      <c r="E34" s="88" t="s">
        <v>23</v>
      </c>
      <c r="F34" s="89" t="s">
        <v>73</v>
      </c>
      <c r="G34" s="90">
        <v>1</v>
      </c>
      <c r="H34" s="109" t="s">
        <v>267</v>
      </c>
      <c r="I34" s="88" t="s">
        <v>75</v>
      </c>
      <c r="J34" s="99"/>
      <c r="K34" s="99"/>
      <c r="L34" s="99"/>
      <c r="M34" s="99">
        <f t="shared" si="4"/>
        <v>0</v>
      </c>
      <c r="N34" s="203"/>
    </row>
    <row r="35" spans="1:15" s="53" customFormat="1" ht="67.5" customHeight="1" x14ac:dyDescent="0.25">
      <c r="A35" s="460"/>
      <c r="B35" s="546"/>
      <c r="C35" s="458"/>
      <c r="D35" s="87" t="s">
        <v>70</v>
      </c>
      <c r="E35" s="88" t="s">
        <v>23</v>
      </c>
      <c r="F35" s="89" t="s">
        <v>73</v>
      </c>
      <c r="G35" s="90">
        <v>1</v>
      </c>
      <c r="H35" s="109" t="s">
        <v>267</v>
      </c>
      <c r="I35" s="88" t="s">
        <v>241</v>
      </c>
      <c r="J35" s="99"/>
      <c r="K35" s="99"/>
      <c r="L35" s="99"/>
      <c r="M35" s="99">
        <f t="shared" si="4"/>
        <v>0</v>
      </c>
      <c r="N35" s="203"/>
    </row>
    <row r="36" spans="1:15" s="53" customFormat="1" ht="174" customHeight="1" x14ac:dyDescent="0.25">
      <c r="A36" s="376" t="s">
        <v>270</v>
      </c>
      <c r="B36" s="377" t="s">
        <v>308</v>
      </c>
      <c r="C36" s="375" t="s">
        <v>52</v>
      </c>
      <c r="D36" s="87" t="s">
        <v>70</v>
      </c>
      <c r="E36" s="88" t="s">
        <v>23</v>
      </c>
      <c r="F36" s="89" t="s">
        <v>73</v>
      </c>
      <c r="G36" s="90">
        <v>1</v>
      </c>
      <c r="H36" s="109" t="s">
        <v>271</v>
      </c>
      <c r="I36" s="88" t="s">
        <v>24</v>
      </c>
      <c r="J36" s="99"/>
      <c r="K36" s="99"/>
      <c r="L36" s="76"/>
      <c r="M36" s="99">
        <f t="shared" si="4"/>
        <v>0</v>
      </c>
      <c r="N36" s="203"/>
    </row>
    <row r="37" spans="1:15" ht="31.5" customHeight="1" x14ac:dyDescent="0.25">
      <c r="A37" s="208"/>
      <c r="B37" s="209" t="s">
        <v>11</v>
      </c>
      <c r="C37" s="210"/>
      <c r="D37" s="209"/>
      <c r="E37" s="209"/>
      <c r="F37" s="211"/>
      <c r="G37" s="212"/>
      <c r="H37" s="213"/>
      <c r="I37" s="209"/>
      <c r="J37" s="214">
        <f>SUM(J9:J36)</f>
        <v>7423291.8600000003</v>
      </c>
      <c r="K37" s="214">
        <f>SUM(K9:K36)</f>
        <v>7423291.8600000003</v>
      </c>
      <c r="L37" s="214">
        <f>SUM(L9:L36)</f>
        <v>7423291.8600000003</v>
      </c>
      <c r="M37" s="214">
        <f>J37+K37+L37</f>
        <v>22269875.580000002</v>
      </c>
      <c r="N37" s="210"/>
      <c r="O37" s="8"/>
    </row>
    <row r="38" spans="1:15" ht="32.25" customHeight="1" x14ac:dyDescent="0.25">
      <c r="A38" s="191" t="s">
        <v>12</v>
      </c>
      <c r="B38" s="535" t="s">
        <v>67</v>
      </c>
      <c r="C38" s="536"/>
      <c r="D38" s="536"/>
      <c r="E38" s="536"/>
      <c r="F38" s="536"/>
      <c r="G38" s="536"/>
      <c r="H38" s="536"/>
      <c r="I38" s="536"/>
      <c r="J38" s="536"/>
      <c r="K38" s="536"/>
      <c r="L38" s="536"/>
      <c r="M38" s="537"/>
      <c r="N38" s="215"/>
    </row>
    <row r="39" spans="1:15" ht="171" customHeight="1" x14ac:dyDescent="0.25">
      <c r="A39" s="201" t="s">
        <v>13</v>
      </c>
      <c r="B39" s="328" t="s">
        <v>113</v>
      </c>
      <c r="C39" s="93" t="s">
        <v>52</v>
      </c>
      <c r="D39" s="321" t="s">
        <v>70</v>
      </c>
      <c r="E39" s="321" t="s">
        <v>23</v>
      </c>
      <c r="F39" s="157" t="s">
        <v>73</v>
      </c>
      <c r="G39" s="319">
        <v>1</v>
      </c>
      <c r="H39" s="74" t="s">
        <v>207</v>
      </c>
      <c r="I39" s="321" t="s">
        <v>74</v>
      </c>
      <c r="J39" s="99">
        <f>2403412.81</f>
        <v>2403412.81</v>
      </c>
      <c r="K39" s="99">
        <f t="shared" ref="K39:L39" si="5">2403412.81</f>
        <v>2403412.81</v>
      </c>
      <c r="L39" s="99">
        <f t="shared" si="5"/>
        <v>2403412.81</v>
      </c>
      <c r="M39" s="99">
        <f>J39+K39+L39</f>
        <v>7210238.4299999997</v>
      </c>
      <c r="N39" s="328" t="s">
        <v>77</v>
      </c>
    </row>
    <row r="40" spans="1:15" ht="134.25" customHeight="1" x14ac:dyDescent="0.25">
      <c r="A40" s="340"/>
      <c r="B40" s="341" t="s">
        <v>129</v>
      </c>
      <c r="C40" s="342" t="s">
        <v>52</v>
      </c>
      <c r="D40" s="343" t="s">
        <v>70</v>
      </c>
      <c r="E40" s="343" t="s">
        <v>23</v>
      </c>
      <c r="F40" s="344" t="s">
        <v>73</v>
      </c>
      <c r="G40" s="345">
        <v>1</v>
      </c>
      <c r="H40" s="343" t="s">
        <v>215</v>
      </c>
      <c r="I40" s="343" t="s">
        <v>74</v>
      </c>
      <c r="J40" s="346"/>
      <c r="K40" s="347"/>
      <c r="L40" s="76"/>
      <c r="M40" s="99">
        <f t="shared" ref="M40:M44" si="6">J40+K40+L40</f>
        <v>0</v>
      </c>
      <c r="N40" s="330"/>
    </row>
    <row r="41" spans="1:15" ht="163.5" customHeight="1" x14ac:dyDescent="0.25">
      <c r="A41" s="204"/>
      <c r="B41" s="328" t="s">
        <v>130</v>
      </c>
      <c r="C41" s="194" t="s">
        <v>52</v>
      </c>
      <c r="D41" s="95" t="s">
        <v>70</v>
      </c>
      <c r="E41" s="95" t="s">
        <v>23</v>
      </c>
      <c r="F41" s="96" t="s">
        <v>73</v>
      </c>
      <c r="G41" s="97">
        <v>1</v>
      </c>
      <c r="H41" s="95" t="s">
        <v>216</v>
      </c>
      <c r="I41" s="95" t="s">
        <v>74</v>
      </c>
      <c r="J41" s="99"/>
      <c r="K41" s="99"/>
      <c r="L41" s="76"/>
      <c r="M41" s="99">
        <f t="shared" si="6"/>
        <v>0</v>
      </c>
      <c r="N41" s="341"/>
    </row>
    <row r="42" spans="1:15" ht="81.75" customHeight="1" x14ac:dyDescent="0.25">
      <c r="A42" s="98" t="s">
        <v>68</v>
      </c>
      <c r="B42" s="120" t="s">
        <v>120</v>
      </c>
      <c r="C42" s="93" t="s">
        <v>52</v>
      </c>
      <c r="D42" s="98" t="s">
        <v>70</v>
      </c>
      <c r="E42" s="98" t="s">
        <v>23</v>
      </c>
      <c r="F42" s="157" t="s">
        <v>73</v>
      </c>
      <c r="G42" s="158">
        <v>1</v>
      </c>
      <c r="H42" s="74" t="s">
        <v>210</v>
      </c>
      <c r="I42" s="98" t="s">
        <v>76</v>
      </c>
      <c r="J42" s="99"/>
      <c r="K42" s="99"/>
      <c r="L42" s="76"/>
      <c r="M42" s="99">
        <f t="shared" si="6"/>
        <v>0</v>
      </c>
      <c r="N42" s="120" t="s">
        <v>121</v>
      </c>
    </row>
    <row r="43" spans="1:15" ht="162" customHeight="1" x14ac:dyDescent="0.25">
      <c r="A43" s="98" t="s">
        <v>69</v>
      </c>
      <c r="B43" s="120" t="s">
        <v>159</v>
      </c>
      <c r="C43" s="93" t="s">
        <v>52</v>
      </c>
      <c r="D43" s="98" t="s">
        <v>70</v>
      </c>
      <c r="E43" s="98" t="s">
        <v>23</v>
      </c>
      <c r="F43" s="157" t="s">
        <v>73</v>
      </c>
      <c r="G43" s="158">
        <v>1</v>
      </c>
      <c r="H43" s="74" t="s">
        <v>218</v>
      </c>
      <c r="I43" s="98" t="s">
        <v>74</v>
      </c>
      <c r="J43" s="82"/>
      <c r="K43" s="82"/>
      <c r="L43" s="76"/>
      <c r="M43" s="99">
        <f>J43+K43+L43</f>
        <v>0</v>
      </c>
      <c r="N43" s="120"/>
    </row>
    <row r="44" spans="1:15" s="53" customFormat="1" ht="169.5" customHeight="1" x14ac:dyDescent="0.25">
      <c r="A44" s="363" t="s">
        <v>268</v>
      </c>
      <c r="B44" s="364" t="s">
        <v>265</v>
      </c>
      <c r="C44" s="93" t="s">
        <v>52</v>
      </c>
      <c r="D44" s="363" t="s">
        <v>70</v>
      </c>
      <c r="E44" s="363" t="s">
        <v>23</v>
      </c>
      <c r="F44" s="157" t="s">
        <v>73</v>
      </c>
      <c r="G44" s="362">
        <v>1</v>
      </c>
      <c r="H44" s="74" t="s">
        <v>267</v>
      </c>
      <c r="I44" s="363" t="s">
        <v>74</v>
      </c>
      <c r="J44" s="82"/>
      <c r="K44" s="82"/>
      <c r="L44" s="82"/>
      <c r="M44" s="99">
        <f t="shared" si="6"/>
        <v>0</v>
      </c>
      <c r="N44" s="364"/>
    </row>
    <row r="45" spans="1:15" s="53" customFormat="1" ht="183" customHeight="1" x14ac:dyDescent="0.25">
      <c r="A45" s="408" t="s">
        <v>296</v>
      </c>
      <c r="B45" s="280" t="s">
        <v>298</v>
      </c>
      <c r="C45" s="93" t="s">
        <v>52</v>
      </c>
      <c r="D45" s="408" t="s">
        <v>70</v>
      </c>
      <c r="E45" s="408" t="s">
        <v>23</v>
      </c>
      <c r="F45" s="157" t="s">
        <v>73</v>
      </c>
      <c r="G45" s="407">
        <v>1</v>
      </c>
      <c r="H45" s="74" t="s">
        <v>295</v>
      </c>
      <c r="I45" s="408" t="s">
        <v>74</v>
      </c>
      <c r="J45" s="82"/>
      <c r="K45" s="82"/>
      <c r="L45" s="76"/>
      <c r="M45" s="99">
        <f>J45+K45+L45</f>
        <v>0</v>
      </c>
      <c r="N45" s="410"/>
    </row>
    <row r="46" spans="1:15" ht="32.25" customHeight="1" x14ac:dyDescent="0.25">
      <c r="A46" s="208"/>
      <c r="B46" s="209" t="s">
        <v>14</v>
      </c>
      <c r="C46" s="210"/>
      <c r="D46" s="209"/>
      <c r="E46" s="209"/>
      <c r="F46" s="211"/>
      <c r="G46" s="212"/>
      <c r="H46" s="213"/>
      <c r="I46" s="209"/>
      <c r="J46" s="214">
        <f>SUM(J39:J45)</f>
        <v>2403412.81</v>
      </c>
      <c r="K46" s="214">
        <f t="shared" ref="K46:L46" si="7">SUM(K39:K45)</f>
        <v>2403412.81</v>
      </c>
      <c r="L46" s="214">
        <f t="shared" si="7"/>
        <v>2403412.81</v>
      </c>
      <c r="M46" s="214">
        <f>SUM(M39:M45)</f>
        <v>7210238.4299999997</v>
      </c>
      <c r="N46" s="210"/>
      <c r="O46" s="8"/>
    </row>
    <row r="47" spans="1:15" ht="36" customHeight="1" x14ac:dyDescent="0.25">
      <c r="A47" s="216"/>
      <c r="B47" s="217" t="s">
        <v>91</v>
      </c>
      <c r="C47" s="217"/>
      <c r="D47" s="217"/>
      <c r="E47" s="217"/>
      <c r="F47" s="218"/>
      <c r="G47" s="219"/>
      <c r="H47" s="220"/>
      <c r="I47" s="217"/>
      <c r="J47" s="221">
        <f t="shared" ref="J47:L47" si="8">J37+J46</f>
        <v>9826704.6699999999</v>
      </c>
      <c r="K47" s="221">
        <f t="shared" si="8"/>
        <v>9826704.6699999999</v>
      </c>
      <c r="L47" s="221">
        <f t="shared" si="8"/>
        <v>9826704.6699999999</v>
      </c>
      <c r="M47" s="221">
        <f>J47+K47+L47</f>
        <v>29480114.009999998</v>
      </c>
      <c r="N47" s="217"/>
      <c r="O47" s="8"/>
    </row>
    <row r="48" spans="1:15" x14ac:dyDescent="0.25">
      <c r="A48" s="98"/>
      <c r="B48" s="120" t="s">
        <v>21</v>
      </c>
      <c r="C48" s="120"/>
      <c r="D48" s="120"/>
      <c r="E48" s="120"/>
      <c r="F48" s="157"/>
      <c r="G48" s="158"/>
      <c r="H48" s="222"/>
      <c r="I48" s="120"/>
      <c r="J48" s="99"/>
      <c r="K48" s="99"/>
      <c r="L48" s="99"/>
      <c r="M48" s="221">
        <f>J48+K48+L48</f>
        <v>0</v>
      </c>
      <c r="N48" s="120"/>
    </row>
    <row r="49" spans="1:15" ht="20.25" customHeight="1" x14ac:dyDescent="0.25">
      <c r="A49" s="98"/>
      <c r="B49" s="120" t="s">
        <v>155</v>
      </c>
      <c r="C49" s="120"/>
      <c r="D49" s="120"/>
      <c r="E49" s="120"/>
      <c r="F49" s="157"/>
      <c r="G49" s="158"/>
      <c r="H49" s="222"/>
      <c r="I49" s="120"/>
      <c r="J49" s="99"/>
      <c r="K49" s="99"/>
      <c r="L49" s="99">
        <f>L27</f>
        <v>0</v>
      </c>
      <c r="M49" s="221">
        <f t="shared" ref="M49:M50" si="9">J49+K49+L49</f>
        <v>0</v>
      </c>
      <c r="N49" s="120"/>
    </row>
    <row r="50" spans="1:15" ht="20.25" customHeight="1" x14ac:dyDescent="0.25">
      <c r="A50" s="98"/>
      <c r="B50" s="121" t="s">
        <v>156</v>
      </c>
      <c r="C50" s="120"/>
      <c r="D50" s="120"/>
      <c r="E50" s="120"/>
      <c r="F50" s="157"/>
      <c r="G50" s="158"/>
      <c r="H50" s="222"/>
      <c r="I50" s="120"/>
      <c r="J50" s="99">
        <f>J34+J35+J44</f>
        <v>0</v>
      </c>
      <c r="K50" s="99">
        <f t="shared" ref="K50:L50" si="10">K34+K35+K44</f>
        <v>0</v>
      </c>
      <c r="L50" s="99">
        <f t="shared" si="10"/>
        <v>0</v>
      </c>
      <c r="M50" s="221">
        <f t="shared" si="9"/>
        <v>0</v>
      </c>
      <c r="N50" s="120"/>
    </row>
    <row r="51" spans="1:15" ht="23.25" customHeight="1" x14ac:dyDescent="0.25">
      <c r="A51" s="98"/>
      <c r="B51" s="120" t="s">
        <v>157</v>
      </c>
      <c r="C51" s="120"/>
      <c r="D51" s="120"/>
      <c r="E51" s="120"/>
      <c r="F51" s="157"/>
      <c r="G51" s="158"/>
      <c r="H51" s="222"/>
      <c r="I51" s="120"/>
      <c r="J51" s="99">
        <f>J37+J46-J50</f>
        <v>9826704.6699999999</v>
      </c>
      <c r="K51" s="99">
        <f>K37+K46-K49-K50</f>
        <v>9826704.6699999999</v>
      </c>
      <c r="L51" s="99">
        <f>L37+L46-L49-L50</f>
        <v>9826704.6699999999</v>
      </c>
      <c r="M51" s="99">
        <f>SUM(J51:L51)</f>
        <v>29480114.009999998</v>
      </c>
      <c r="N51" s="120"/>
      <c r="O51" s="8"/>
    </row>
    <row r="52" spans="1:15" ht="46.5" customHeight="1" x14ac:dyDescent="0.25">
      <c r="A52" s="1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1"/>
    </row>
    <row r="53" spans="1:15" x14ac:dyDescent="0.25">
      <c r="A53" s="13"/>
      <c r="B53" s="2"/>
      <c r="C53" s="2"/>
      <c r="D53" s="2"/>
      <c r="E53" s="2"/>
      <c r="F53" s="13"/>
      <c r="G53" s="14"/>
      <c r="H53" s="14"/>
      <c r="I53" s="2"/>
      <c r="J53" s="3"/>
      <c r="K53" s="3"/>
      <c r="L53" s="3"/>
      <c r="M53" s="3"/>
      <c r="N53" s="2"/>
      <c r="O53" s="8"/>
    </row>
    <row r="54" spans="1:15" s="11" customFormat="1" ht="35.25" customHeight="1" x14ac:dyDescent="0.25">
      <c r="A54" s="531"/>
      <c r="B54" s="531"/>
      <c r="C54" s="531"/>
      <c r="D54" s="531"/>
      <c r="E54" s="531"/>
      <c r="F54" s="531"/>
      <c r="G54" s="531"/>
      <c r="H54" s="531"/>
      <c r="I54" s="531"/>
      <c r="J54" s="10"/>
      <c r="K54" s="10"/>
      <c r="L54" s="10"/>
      <c r="M54" s="10"/>
    </row>
    <row r="57" spans="1:15" x14ac:dyDescent="0.25">
      <c r="J57" s="8"/>
      <c r="K57" s="8"/>
      <c r="L57" s="8"/>
      <c r="M57" s="8"/>
    </row>
    <row r="58" spans="1:15" x14ac:dyDescent="0.25">
      <c r="J58" s="8"/>
      <c r="K58" s="8"/>
      <c r="L58" s="8"/>
      <c r="M58" s="8"/>
      <c r="O58" s="8"/>
    </row>
  </sheetData>
  <mergeCells count="22">
    <mergeCell ref="M1:N1"/>
    <mergeCell ref="M2:N2"/>
    <mergeCell ref="A3:M3"/>
    <mergeCell ref="E2:G2"/>
    <mergeCell ref="A9:A17"/>
    <mergeCell ref="N9:N17"/>
    <mergeCell ref="B9:B14"/>
    <mergeCell ref="N5:N6"/>
    <mergeCell ref="A54:I54"/>
    <mergeCell ref="F6:H6"/>
    <mergeCell ref="B38:M38"/>
    <mergeCell ref="B7:M7"/>
    <mergeCell ref="B8:M8"/>
    <mergeCell ref="A5:A6"/>
    <mergeCell ref="B5:B6"/>
    <mergeCell ref="C5:C6"/>
    <mergeCell ref="D5:I5"/>
    <mergeCell ref="J5:M5"/>
    <mergeCell ref="B15:B16"/>
    <mergeCell ref="B34:B35"/>
    <mergeCell ref="C34:C35"/>
    <mergeCell ref="A34:A35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22" max="14" man="1"/>
    <brk id="39" max="14" man="1"/>
    <brk id="5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Q69"/>
  <sheetViews>
    <sheetView view="pageBreakPreview" zoomScale="58" zoomScaleSheetLayoutView="58" workbookViewId="0">
      <selection activeCell="L1" sqref="L1:N1"/>
    </sheetView>
  </sheetViews>
  <sheetFormatPr defaultColWidth="9.109375" defaultRowHeight="15.6" x14ac:dyDescent="0.25"/>
  <cols>
    <col min="1" max="1" width="7.6640625" style="12" customWidth="1"/>
    <col min="2" max="2" width="32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1.5546875" style="9" customWidth="1"/>
    <col min="9" max="9" width="11.44140625" style="9" customWidth="1"/>
    <col min="10" max="10" width="19.6640625" style="9" customWidth="1"/>
    <col min="11" max="11" width="20.44140625" style="9" customWidth="1"/>
    <col min="12" max="12" width="21.88671875" style="9" customWidth="1"/>
    <col min="13" max="13" width="20.88671875" style="9" customWidth="1"/>
    <col min="14" max="14" width="26.33203125" style="9" customWidth="1"/>
    <col min="15" max="15" width="55.44140625" style="9" customWidth="1"/>
    <col min="16" max="16384" width="9.109375" style="9"/>
  </cols>
  <sheetData>
    <row r="1" spans="1:16" s="25" customFormat="1" ht="60" customHeight="1" x14ac:dyDescent="0.25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00" t="s">
        <v>326</v>
      </c>
      <c r="M1" s="500"/>
      <c r="N1" s="500"/>
      <c r="O1" s="436"/>
      <c r="P1" s="436"/>
    </row>
    <row r="2" spans="1:16" ht="96.75" customHeight="1" x14ac:dyDescent="0.25">
      <c r="A2" s="223"/>
      <c r="B2" s="224"/>
      <c r="C2" s="224"/>
      <c r="D2" s="224"/>
      <c r="E2" s="55"/>
      <c r="F2" s="55"/>
      <c r="G2" s="55"/>
      <c r="H2" s="224"/>
      <c r="I2" s="224"/>
      <c r="J2" s="224"/>
      <c r="K2" s="224"/>
      <c r="L2" s="573" t="s">
        <v>320</v>
      </c>
      <c r="M2" s="573"/>
      <c r="N2" s="573"/>
      <c r="O2" s="439"/>
      <c r="P2" s="439"/>
    </row>
    <row r="3" spans="1:16" ht="39" customHeight="1" x14ac:dyDescent="0.25">
      <c r="A3" s="577" t="s">
        <v>194</v>
      </c>
      <c r="B3" s="577"/>
      <c r="C3" s="577"/>
      <c r="D3" s="577"/>
      <c r="E3" s="577"/>
      <c r="F3" s="577"/>
      <c r="G3" s="577"/>
      <c r="H3" s="577"/>
      <c r="I3" s="577"/>
      <c r="J3" s="577"/>
      <c r="K3" s="577"/>
      <c r="L3" s="577"/>
      <c r="M3" s="577"/>
      <c r="N3" s="577"/>
    </row>
    <row r="4" spans="1:16" x14ac:dyDescent="0.25">
      <c r="A4" s="54"/>
      <c r="B4" s="55"/>
      <c r="C4" s="55"/>
      <c r="D4" s="55"/>
      <c r="E4" s="57"/>
      <c r="F4" s="58" t="s">
        <v>25</v>
      </c>
      <c r="G4" s="57">
        <v>4</v>
      </c>
      <c r="H4" s="57"/>
      <c r="I4" s="55"/>
      <c r="J4" s="307"/>
      <c r="K4" s="307"/>
      <c r="L4" s="307"/>
      <c r="M4" s="307"/>
      <c r="N4" s="55"/>
    </row>
    <row r="5" spans="1:16" ht="18" customHeight="1" x14ac:dyDescent="0.25">
      <c r="A5" s="456" t="s">
        <v>2</v>
      </c>
      <c r="B5" s="457" t="s">
        <v>245</v>
      </c>
      <c r="C5" s="455" t="s">
        <v>196</v>
      </c>
      <c r="D5" s="455" t="s">
        <v>3</v>
      </c>
      <c r="E5" s="455"/>
      <c r="F5" s="455"/>
      <c r="G5" s="455"/>
      <c r="H5" s="455"/>
      <c r="I5" s="455"/>
      <c r="J5" s="532" t="s">
        <v>191</v>
      </c>
      <c r="K5" s="533"/>
      <c r="L5" s="533"/>
      <c r="M5" s="534"/>
      <c r="N5" s="455" t="s">
        <v>4</v>
      </c>
    </row>
    <row r="6" spans="1:16" ht="83.25" customHeight="1" x14ac:dyDescent="0.25">
      <c r="A6" s="456"/>
      <c r="B6" s="458"/>
      <c r="C6" s="455"/>
      <c r="D6" s="59" t="s">
        <v>5</v>
      </c>
      <c r="E6" s="59" t="s">
        <v>6</v>
      </c>
      <c r="F6" s="452" t="s">
        <v>7</v>
      </c>
      <c r="G6" s="453"/>
      <c r="H6" s="454"/>
      <c r="I6" s="59" t="s">
        <v>8</v>
      </c>
      <c r="J6" s="434" t="s">
        <v>205</v>
      </c>
      <c r="K6" s="434" t="s">
        <v>252</v>
      </c>
      <c r="L6" s="434" t="s">
        <v>309</v>
      </c>
      <c r="M6" s="434" t="s">
        <v>317</v>
      </c>
      <c r="N6" s="455"/>
    </row>
    <row r="7" spans="1:16" x14ac:dyDescent="0.25">
      <c r="A7" s="98"/>
      <c r="B7" s="538" t="s">
        <v>188</v>
      </c>
      <c r="C7" s="539"/>
      <c r="D7" s="539"/>
      <c r="E7" s="539"/>
      <c r="F7" s="539"/>
      <c r="G7" s="539"/>
      <c r="H7" s="539"/>
      <c r="I7" s="539"/>
      <c r="J7" s="539"/>
      <c r="K7" s="539"/>
      <c r="L7" s="539"/>
      <c r="M7" s="540"/>
      <c r="N7" s="59"/>
    </row>
    <row r="8" spans="1:16" ht="29.25" customHeight="1" x14ac:dyDescent="0.25">
      <c r="A8" s="191" t="s">
        <v>9</v>
      </c>
      <c r="B8" s="535" t="s">
        <v>51</v>
      </c>
      <c r="C8" s="536"/>
      <c r="D8" s="536"/>
      <c r="E8" s="536"/>
      <c r="F8" s="536"/>
      <c r="G8" s="536"/>
      <c r="H8" s="536"/>
      <c r="I8" s="536"/>
      <c r="J8" s="536"/>
      <c r="K8" s="536"/>
      <c r="L8" s="536"/>
      <c r="M8" s="537"/>
      <c r="N8" s="192"/>
    </row>
    <row r="9" spans="1:16" ht="83.25" customHeight="1" x14ac:dyDescent="0.25">
      <c r="A9" s="459" t="s">
        <v>26</v>
      </c>
      <c r="B9" s="328" t="s">
        <v>103</v>
      </c>
      <c r="C9" s="328" t="s">
        <v>52</v>
      </c>
      <c r="D9" s="321" t="s">
        <v>70</v>
      </c>
      <c r="E9" s="321" t="s">
        <v>23</v>
      </c>
      <c r="F9" s="157" t="s">
        <v>73</v>
      </c>
      <c r="G9" s="319">
        <v>2</v>
      </c>
      <c r="H9" s="74" t="s">
        <v>207</v>
      </c>
      <c r="I9" s="321" t="s">
        <v>74</v>
      </c>
      <c r="J9" s="76">
        <f>24629673.3</f>
        <v>24629673.300000001</v>
      </c>
      <c r="K9" s="76">
        <f t="shared" ref="K9:L9" si="0">24629673.3</f>
        <v>24629673.300000001</v>
      </c>
      <c r="L9" s="76">
        <f t="shared" si="0"/>
        <v>24629673.300000001</v>
      </c>
      <c r="M9" s="91">
        <f t="shared" ref="M9:M16" si="1">SUM(J9:L9)</f>
        <v>73889019.900000006</v>
      </c>
      <c r="N9" s="225" t="s">
        <v>163</v>
      </c>
      <c r="O9" s="27"/>
      <c r="P9" s="28"/>
    </row>
    <row r="10" spans="1:16" ht="133.5" customHeight="1" x14ac:dyDescent="0.25">
      <c r="A10" s="559"/>
      <c r="B10" s="328" t="s">
        <v>129</v>
      </c>
      <c r="C10" s="328" t="s">
        <v>52</v>
      </c>
      <c r="D10" s="321" t="s">
        <v>70</v>
      </c>
      <c r="E10" s="321" t="s">
        <v>23</v>
      </c>
      <c r="F10" s="157" t="s">
        <v>73</v>
      </c>
      <c r="G10" s="177" t="s">
        <v>12</v>
      </c>
      <c r="H10" s="74" t="s">
        <v>215</v>
      </c>
      <c r="I10" s="321" t="s">
        <v>74</v>
      </c>
      <c r="J10" s="76"/>
      <c r="K10" s="76"/>
      <c r="L10" s="76"/>
      <c r="M10" s="91">
        <f t="shared" si="1"/>
        <v>0</v>
      </c>
      <c r="N10" s="560"/>
    </row>
    <row r="11" spans="1:16" ht="141.75" customHeight="1" x14ac:dyDescent="0.25">
      <c r="A11" s="559"/>
      <c r="B11" s="328" t="s">
        <v>130</v>
      </c>
      <c r="C11" s="328" t="s">
        <v>52</v>
      </c>
      <c r="D11" s="321" t="s">
        <v>70</v>
      </c>
      <c r="E11" s="74" t="s">
        <v>23</v>
      </c>
      <c r="F11" s="177" t="s">
        <v>73</v>
      </c>
      <c r="G11" s="177" t="s">
        <v>12</v>
      </c>
      <c r="H11" s="74" t="s">
        <v>216</v>
      </c>
      <c r="I11" s="74" t="s">
        <v>74</v>
      </c>
      <c r="J11" s="82"/>
      <c r="K11" s="99"/>
      <c r="L11" s="76"/>
      <c r="M11" s="91">
        <f t="shared" si="1"/>
        <v>0</v>
      </c>
      <c r="N11" s="560"/>
    </row>
    <row r="12" spans="1:16" ht="69" customHeight="1" x14ac:dyDescent="0.25">
      <c r="A12" s="559"/>
      <c r="B12" s="328" t="s">
        <v>131</v>
      </c>
      <c r="C12" s="328" t="s">
        <v>52</v>
      </c>
      <c r="D12" s="321" t="s">
        <v>70</v>
      </c>
      <c r="E12" s="74" t="s">
        <v>23</v>
      </c>
      <c r="F12" s="177" t="s">
        <v>73</v>
      </c>
      <c r="G12" s="177" t="s">
        <v>12</v>
      </c>
      <c r="H12" s="74" t="s">
        <v>222</v>
      </c>
      <c r="I12" s="74" t="s">
        <v>74</v>
      </c>
      <c r="J12" s="82"/>
      <c r="K12" s="99"/>
      <c r="L12" s="76"/>
      <c r="M12" s="91">
        <f t="shared" si="1"/>
        <v>0</v>
      </c>
      <c r="N12" s="560"/>
    </row>
    <row r="13" spans="1:16" s="53" customFormat="1" ht="162.75" customHeight="1" x14ac:dyDescent="0.25">
      <c r="A13" s="559"/>
      <c r="B13" s="280" t="s">
        <v>298</v>
      </c>
      <c r="C13" s="410" t="s">
        <v>52</v>
      </c>
      <c r="D13" s="408" t="s">
        <v>70</v>
      </c>
      <c r="E13" s="74" t="s">
        <v>23</v>
      </c>
      <c r="F13" s="177" t="s">
        <v>73</v>
      </c>
      <c r="G13" s="177" t="s">
        <v>12</v>
      </c>
      <c r="H13" s="74" t="s">
        <v>295</v>
      </c>
      <c r="I13" s="74" t="s">
        <v>74</v>
      </c>
      <c r="J13" s="82"/>
      <c r="K13" s="99"/>
      <c r="L13" s="76"/>
      <c r="M13" s="91">
        <f t="shared" si="1"/>
        <v>0</v>
      </c>
      <c r="N13" s="413"/>
    </row>
    <row r="14" spans="1:16" ht="78.75" customHeight="1" x14ac:dyDescent="0.25">
      <c r="A14" s="559"/>
      <c r="B14" s="328" t="s">
        <v>104</v>
      </c>
      <c r="C14" s="328" t="s">
        <v>52</v>
      </c>
      <c r="D14" s="87" t="s">
        <v>70</v>
      </c>
      <c r="E14" s="88" t="s">
        <v>23</v>
      </c>
      <c r="F14" s="89" t="s">
        <v>73</v>
      </c>
      <c r="G14" s="89" t="s">
        <v>12</v>
      </c>
      <c r="H14" s="88" t="s">
        <v>210</v>
      </c>
      <c r="I14" s="88" t="s">
        <v>76</v>
      </c>
      <c r="J14" s="82"/>
      <c r="K14" s="99">
        <v>0</v>
      </c>
      <c r="L14" s="76">
        <v>0</v>
      </c>
      <c r="M14" s="91">
        <f t="shared" si="1"/>
        <v>0</v>
      </c>
      <c r="N14" s="226"/>
    </row>
    <row r="15" spans="1:16" ht="159" customHeight="1" x14ac:dyDescent="0.25">
      <c r="A15" s="460"/>
      <c r="B15" s="328" t="s">
        <v>114</v>
      </c>
      <c r="C15" s="328" t="s">
        <v>52</v>
      </c>
      <c r="D15" s="87" t="s">
        <v>70</v>
      </c>
      <c r="E15" s="88" t="s">
        <v>23</v>
      </c>
      <c r="F15" s="89" t="s">
        <v>73</v>
      </c>
      <c r="G15" s="89" t="s">
        <v>12</v>
      </c>
      <c r="H15" s="88" t="s">
        <v>223</v>
      </c>
      <c r="I15" s="88" t="s">
        <v>76</v>
      </c>
      <c r="J15" s="82">
        <v>0</v>
      </c>
      <c r="K15" s="99"/>
      <c r="L15" s="76">
        <v>0</v>
      </c>
      <c r="M15" s="91">
        <f t="shared" si="1"/>
        <v>0</v>
      </c>
      <c r="N15" s="332"/>
    </row>
    <row r="16" spans="1:16" ht="88.5" customHeight="1" x14ac:dyDescent="0.25">
      <c r="A16" s="459" t="s">
        <v>10</v>
      </c>
      <c r="B16" s="120" t="s">
        <v>102</v>
      </c>
      <c r="C16" s="120" t="s">
        <v>52</v>
      </c>
      <c r="D16" s="98" t="s">
        <v>70</v>
      </c>
      <c r="E16" s="98" t="s">
        <v>23</v>
      </c>
      <c r="F16" s="157" t="s">
        <v>73</v>
      </c>
      <c r="G16" s="177" t="s">
        <v>12</v>
      </c>
      <c r="H16" s="74" t="s">
        <v>207</v>
      </c>
      <c r="I16" s="98" t="s">
        <v>74</v>
      </c>
      <c r="J16" s="76">
        <f>4358118.94</f>
        <v>4358118.9400000004</v>
      </c>
      <c r="K16" s="76">
        <f t="shared" ref="K16:L16" si="2">4358118.94</f>
        <v>4358118.9400000004</v>
      </c>
      <c r="L16" s="76">
        <f t="shared" si="2"/>
        <v>4358118.9400000004</v>
      </c>
      <c r="M16" s="91">
        <f t="shared" si="1"/>
        <v>13074356.82</v>
      </c>
      <c r="N16" s="565" t="s">
        <v>80</v>
      </c>
    </row>
    <row r="17" spans="1:15" ht="138" customHeight="1" x14ac:dyDescent="0.25">
      <c r="A17" s="559"/>
      <c r="B17" s="120" t="s">
        <v>129</v>
      </c>
      <c r="C17" s="121" t="s">
        <v>52</v>
      </c>
      <c r="D17" s="95" t="s">
        <v>70</v>
      </c>
      <c r="E17" s="95" t="s">
        <v>23</v>
      </c>
      <c r="F17" s="96" t="s">
        <v>73</v>
      </c>
      <c r="G17" s="96" t="s">
        <v>12</v>
      </c>
      <c r="H17" s="95" t="s">
        <v>215</v>
      </c>
      <c r="I17" s="95" t="s">
        <v>74</v>
      </c>
      <c r="J17" s="76"/>
      <c r="K17" s="228"/>
      <c r="L17" s="76"/>
      <c r="M17" s="99">
        <f>J17+K17+L17</f>
        <v>0</v>
      </c>
      <c r="N17" s="566"/>
    </row>
    <row r="18" spans="1:15" ht="164.25" customHeight="1" x14ac:dyDescent="0.25">
      <c r="A18" s="559"/>
      <c r="B18" s="120" t="s">
        <v>130</v>
      </c>
      <c r="C18" s="121" t="s">
        <v>52</v>
      </c>
      <c r="D18" s="95" t="s">
        <v>70</v>
      </c>
      <c r="E18" s="95" t="s">
        <v>23</v>
      </c>
      <c r="F18" s="96" t="s">
        <v>73</v>
      </c>
      <c r="G18" s="96" t="s">
        <v>12</v>
      </c>
      <c r="H18" s="95" t="s">
        <v>216</v>
      </c>
      <c r="I18" s="95" t="s">
        <v>74</v>
      </c>
      <c r="J18" s="82"/>
      <c r="K18" s="99"/>
      <c r="L18" s="76"/>
      <c r="M18" s="99">
        <f>J18+K18+L18</f>
        <v>0</v>
      </c>
      <c r="N18" s="567"/>
    </row>
    <row r="19" spans="1:15" s="48" customFormat="1" ht="73.5" customHeight="1" x14ac:dyDescent="0.25">
      <c r="A19" s="559"/>
      <c r="B19" s="120" t="s">
        <v>131</v>
      </c>
      <c r="C19" s="121" t="s">
        <v>52</v>
      </c>
      <c r="D19" s="95" t="s">
        <v>70</v>
      </c>
      <c r="E19" s="95" t="s">
        <v>23</v>
      </c>
      <c r="F19" s="96" t="s">
        <v>73</v>
      </c>
      <c r="G19" s="96" t="s">
        <v>12</v>
      </c>
      <c r="H19" s="95" t="s">
        <v>222</v>
      </c>
      <c r="I19" s="95" t="s">
        <v>74</v>
      </c>
      <c r="J19" s="82"/>
      <c r="K19" s="99"/>
      <c r="L19" s="91"/>
      <c r="M19" s="99">
        <f>J19+K19+L19</f>
        <v>0</v>
      </c>
      <c r="N19" s="122"/>
    </row>
    <row r="20" spans="1:15" s="53" customFormat="1" ht="164.25" customHeight="1" x14ac:dyDescent="0.25">
      <c r="A20" s="559"/>
      <c r="B20" s="280" t="s">
        <v>298</v>
      </c>
      <c r="C20" s="121" t="s">
        <v>52</v>
      </c>
      <c r="D20" s="95" t="s">
        <v>70</v>
      </c>
      <c r="E20" s="95" t="s">
        <v>23</v>
      </c>
      <c r="F20" s="96" t="s">
        <v>73</v>
      </c>
      <c r="G20" s="96" t="s">
        <v>12</v>
      </c>
      <c r="H20" s="95" t="s">
        <v>295</v>
      </c>
      <c r="I20" s="95" t="s">
        <v>74</v>
      </c>
      <c r="J20" s="82"/>
      <c r="K20" s="99"/>
      <c r="L20" s="91"/>
      <c r="M20" s="99">
        <f>J20+K20+L20</f>
        <v>0</v>
      </c>
      <c r="N20" s="414"/>
    </row>
    <row r="21" spans="1:15" ht="87.75" customHeight="1" x14ac:dyDescent="0.25">
      <c r="A21" s="460"/>
      <c r="B21" s="121" t="s">
        <v>104</v>
      </c>
      <c r="C21" s="121" t="s">
        <v>52</v>
      </c>
      <c r="D21" s="229" t="s">
        <v>70</v>
      </c>
      <c r="E21" s="230" t="s">
        <v>23</v>
      </c>
      <c r="F21" s="231" t="s">
        <v>73</v>
      </c>
      <c r="G21" s="231" t="s">
        <v>12</v>
      </c>
      <c r="H21" s="230" t="s">
        <v>210</v>
      </c>
      <c r="I21" s="230" t="s">
        <v>76</v>
      </c>
      <c r="J21" s="82"/>
      <c r="K21" s="99">
        <v>0</v>
      </c>
      <c r="L21" s="76">
        <v>0</v>
      </c>
      <c r="M21" s="99">
        <f>SUM(J21:L21)</f>
        <v>0</v>
      </c>
      <c r="N21" s="122"/>
    </row>
    <row r="22" spans="1:15" ht="122.25" customHeight="1" x14ac:dyDescent="0.25">
      <c r="A22" s="98" t="s">
        <v>53</v>
      </c>
      <c r="B22" s="101" t="s">
        <v>54</v>
      </c>
      <c r="C22" s="120" t="s">
        <v>52</v>
      </c>
      <c r="D22" s="98"/>
      <c r="E22" s="98"/>
      <c r="F22" s="157"/>
      <c r="G22" s="177"/>
      <c r="H22" s="74"/>
      <c r="I22" s="98"/>
      <c r="J22" s="82"/>
      <c r="K22" s="99"/>
      <c r="L22" s="76"/>
      <c r="M22" s="99">
        <f>SUM(J22:L22)</f>
        <v>0</v>
      </c>
      <c r="N22" s="232" t="s">
        <v>81</v>
      </c>
    </row>
    <row r="23" spans="1:15" ht="173.25" customHeight="1" x14ac:dyDescent="0.25">
      <c r="A23" s="98" t="s">
        <v>94</v>
      </c>
      <c r="B23" s="233" t="s">
        <v>143</v>
      </c>
      <c r="C23" s="120" t="s">
        <v>52</v>
      </c>
      <c r="D23" s="229" t="s">
        <v>70</v>
      </c>
      <c r="E23" s="230" t="s">
        <v>23</v>
      </c>
      <c r="F23" s="231" t="s">
        <v>73</v>
      </c>
      <c r="G23" s="231" t="s">
        <v>12</v>
      </c>
      <c r="H23" s="230" t="s">
        <v>224</v>
      </c>
      <c r="I23" s="230" t="s">
        <v>76</v>
      </c>
      <c r="J23" s="82"/>
      <c r="K23" s="99">
        <v>0</v>
      </c>
      <c r="L23" s="76">
        <v>0</v>
      </c>
      <c r="M23" s="99">
        <f>SUM(J23:L23)</f>
        <v>0</v>
      </c>
      <c r="N23" s="232" t="s">
        <v>144</v>
      </c>
    </row>
    <row r="24" spans="1:15" s="22" customFormat="1" ht="44.25" customHeight="1" x14ac:dyDescent="0.25">
      <c r="A24" s="459" t="s">
        <v>147</v>
      </c>
      <c r="B24" s="570" t="s">
        <v>159</v>
      </c>
      <c r="C24" s="120" t="s">
        <v>52</v>
      </c>
      <c r="D24" s="229" t="s">
        <v>70</v>
      </c>
      <c r="E24" s="230" t="s">
        <v>23</v>
      </c>
      <c r="F24" s="231" t="s">
        <v>73</v>
      </c>
      <c r="G24" s="231" t="s">
        <v>12</v>
      </c>
      <c r="H24" s="229" t="s">
        <v>218</v>
      </c>
      <c r="I24" s="230" t="s">
        <v>74</v>
      </c>
      <c r="J24" s="82"/>
      <c r="K24" s="99"/>
      <c r="L24" s="76"/>
      <c r="M24" s="99">
        <f>J24+K24+L24</f>
        <v>0</v>
      </c>
      <c r="N24" s="232"/>
    </row>
    <row r="25" spans="1:15" s="22" customFormat="1" ht="84.75" customHeight="1" x14ac:dyDescent="0.25">
      <c r="A25" s="460"/>
      <c r="B25" s="571"/>
      <c r="C25" s="120" t="s">
        <v>52</v>
      </c>
      <c r="D25" s="229" t="s">
        <v>70</v>
      </c>
      <c r="E25" s="230" t="s">
        <v>23</v>
      </c>
      <c r="F25" s="231" t="s">
        <v>73</v>
      </c>
      <c r="G25" s="231" t="s">
        <v>12</v>
      </c>
      <c r="H25" s="230" t="s">
        <v>218</v>
      </c>
      <c r="I25" s="230" t="s">
        <v>74</v>
      </c>
      <c r="J25" s="82"/>
      <c r="K25" s="99"/>
      <c r="L25" s="76"/>
      <c r="M25" s="99">
        <f>J25+K25+L25</f>
        <v>0</v>
      </c>
      <c r="N25" s="232"/>
    </row>
    <row r="26" spans="1:15" ht="29.25" customHeight="1" x14ac:dyDescent="0.25">
      <c r="A26" s="234"/>
      <c r="B26" s="235" t="s">
        <v>11</v>
      </c>
      <c r="C26" s="236"/>
      <c r="D26" s="235"/>
      <c r="E26" s="235"/>
      <c r="F26" s="237"/>
      <c r="G26" s="238"/>
      <c r="H26" s="239"/>
      <c r="I26" s="235"/>
      <c r="J26" s="240">
        <f>SUM(J9:J25)</f>
        <v>28987792.240000002</v>
      </c>
      <c r="K26" s="240">
        <f>SUM(K9:K25)</f>
        <v>28987792.240000002</v>
      </c>
      <c r="L26" s="240">
        <f>SUM(L9:L23)</f>
        <v>28987792.240000002</v>
      </c>
      <c r="M26" s="240">
        <f>J26+K26+L26</f>
        <v>86963376.719999999</v>
      </c>
      <c r="N26" s="236"/>
      <c r="O26" s="8"/>
    </row>
    <row r="27" spans="1:15" ht="27" customHeight="1" x14ac:dyDescent="0.25">
      <c r="A27" s="191" t="s">
        <v>12</v>
      </c>
      <c r="B27" s="535" t="s">
        <v>55</v>
      </c>
      <c r="C27" s="536"/>
      <c r="D27" s="536"/>
      <c r="E27" s="536"/>
      <c r="F27" s="536"/>
      <c r="G27" s="536"/>
      <c r="H27" s="536"/>
      <c r="I27" s="536"/>
      <c r="J27" s="536"/>
      <c r="K27" s="536"/>
      <c r="L27" s="536"/>
      <c r="M27" s="537"/>
      <c r="N27" s="241"/>
    </row>
    <row r="28" spans="1:15" ht="44.25" customHeight="1" x14ac:dyDescent="0.3">
      <c r="A28" s="459" t="s">
        <v>13</v>
      </c>
      <c r="B28" s="543" t="s">
        <v>115</v>
      </c>
      <c r="C28" s="101" t="s">
        <v>52</v>
      </c>
      <c r="D28" s="94" t="s">
        <v>70</v>
      </c>
      <c r="E28" s="95" t="s">
        <v>23</v>
      </c>
      <c r="F28" s="96" t="s">
        <v>73</v>
      </c>
      <c r="G28" s="96" t="s">
        <v>12</v>
      </c>
      <c r="H28" s="106" t="s">
        <v>225</v>
      </c>
      <c r="I28" s="98" t="s">
        <v>76</v>
      </c>
      <c r="J28" s="130"/>
      <c r="K28" s="131"/>
      <c r="L28" s="128"/>
      <c r="M28" s="131">
        <f t="shared" ref="M28:M35" si="3">SUM(J28:L28)</f>
        <v>0</v>
      </c>
      <c r="N28" s="568" t="s">
        <v>318</v>
      </c>
      <c r="O28" s="15"/>
    </row>
    <row r="29" spans="1:15" ht="44.25" customHeight="1" x14ac:dyDescent="0.3">
      <c r="A29" s="559"/>
      <c r="B29" s="572"/>
      <c r="C29" s="101" t="s">
        <v>52</v>
      </c>
      <c r="D29" s="94" t="s">
        <v>70</v>
      </c>
      <c r="E29" s="95" t="s">
        <v>23</v>
      </c>
      <c r="F29" s="96" t="s">
        <v>73</v>
      </c>
      <c r="G29" s="96" t="s">
        <v>12</v>
      </c>
      <c r="H29" s="106" t="s">
        <v>225</v>
      </c>
      <c r="I29" s="98" t="s">
        <v>76</v>
      </c>
      <c r="J29" s="130"/>
      <c r="K29" s="131"/>
      <c r="L29" s="128"/>
      <c r="M29" s="131">
        <f t="shared" si="3"/>
        <v>0</v>
      </c>
      <c r="N29" s="560"/>
      <c r="O29" s="15"/>
    </row>
    <row r="30" spans="1:15" ht="37.5" customHeight="1" x14ac:dyDescent="0.3">
      <c r="A30" s="460"/>
      <c r="B30" s="544"/>
      <c r="C30" s="101" t="s">
        <v>52</v>
      </c>
      <c r="D30" s="94" t="s">
        <v>70</v>
      </c>
      <c r="E30" s="95" t="s">
        <v>71</v>
      </c>
      <c r="F30" s="96" t="s">
        <v>73</v>
      </c>
      <c r="G30" s="96" t="s">
        <v>12</v>
      </c>
      <c r="H30" s="106" t="s">
        <v>225</v>
      </c>
      <c r="I30" s="98" t="s">
        <v>76</v>
      </c>
      <c r="J30" s="130"/>
      <c r="K30" s="131"/>
      <c r="L30" s="128"/>
      <c r="M30" s="131">
        <f t="shared" si="3"/>
        <v>0</v>
      </c>
      <c r="N30" s="569"/>
      <c r="O30" s="16"/>
    </row>
    <row r="31" spans="1:15" ht="37.5" customHeight="1" x14ac:dyDescent="0.3">
      <c r="A31" s="459" t="s">
        <v>68</v>
      </c>
      <c r="B31" s="543" t="s">
        <v>141</v>
      </c>
      <c r="C31" s="101" t="s">
        <v>52</v>
      </c>
      <c r="D31" s="94" t="s">
        <v>70</v>
      </c>
      <c r="E31" s="95" t="s">
        <v>23</v>
      </c>
      <c r="F31" s="96" t="s">
        <v>73</v>
      </c>
      <c r="G31" s="96" t="s">
        <v>12</v>
      </c>
      <c r="H31" s="106" t="s">
        <v>226</v>
      </c>
      <c r="I31" s="98" t="s">
        <v>76</v>
      </c>
      <c r="J31" s="130"/>
      <c r="K31" s="131"/>
      <c r="L31" s="128"/>
      <c r="M31" s="131">
        <f t="shared" si="3"/>
        <v>0</v>
      </c>
      <c r="N31" s="568" t="s">
        <v>318</v>
      </c>
      <c r="O31" s="16"/>
    </row>
    <row r="32" spans="1:15" ht="37.5" customHeight="1" x14ac:dyDescent="0.3">
      <c r="A32" s="559"/>
      <c r="B32" s="572"/>
      <c r="C32" s="101" t="s">
        <v>52</v>
      </c>
      <c r="D32" s="94" t="s">
        <v>70</v>
      </c>
      <c r="E32" s="95" t="s">
        <v>23</v>
      </c>
      <c r="F32" s="96" t="s">
        <v>73</v>
      </c>
      <c r="G32" s="96" t="s">
        <v>12</v>
      </c>
      <c r="H32" s="106" t="s">
        <v>226</v>
      </c>
      <c r="I32" s="98" t="s">
        <v>76</v>
      </c>
      <c r="J32" s="130"/>
      <c r="K32" s="131"/>
      <c r="L32" s="128"/>
      <c r="M32" s="131">
        <f t="shared" si="3"/>
        <v>0</v>
      </c>
      <c r="N32" s="560"/>
      <c r="O32" s="16"/>
    </row>
    <row r="33" spans="1:17" ht="54.75" customHeight="1" x14ac:dyDescent="0.3">
      <c r="A33" s="559"/>
      <c r="B33" s="572"/>
      <c r="C33" s="101" t="s">
        <v>52</v>
      </c>
      <c r="D33" s="94" t="s">
        <v>70</v>
      </c>
      <c r="E33" s="95" t="s">
        <v>71</v>
      </c>
      <c r="F33" s="96" t="s">
        <v>73</v>
      </c>
      <c r="G33" s="96" t="s">
        <v>12</v>
      </c>
      <c r="H33" s="106" t="s">
        <v>226</v>
      </c>
      <c r="I33" s="98" t="s">
        <v>76</v>
      </c>
      <c r="J33" s="130"/>
      <c r="K33" s="131"/>
      <c r="L33" s="128"/>
      <c r="M33" s="131">
        <f t="shared" si="3"/>
        <v>0</v>
      </c>
      <c r="N33" s="569"/>
      <c r="O33" s="16"/>
    </row>
    <row r="34" spans="1:17" s="47" customFormat="1" ht="65.25" customHeight="1" x14ac:dyDescent="0.3">
      <c r="A34" s="460"/>
      <c r="B34" s="544"/>
      <c r="C34" s="101" t="s">
        <v>52</v>
      </c>
      <c r="D34" s="94" t="s">
        <v>70</v>
      </c>
      <c r="E34" s="95" t="s">
        <v>23</v>
      </c>
      <c r="F34" s="96" t="s">
        <v>73</v>
      </c>
      <c r="G34" s="96" t="s">
        <v>12</v>
      </c>
      <c r="H34" s="106" t="s">
        <v>226</v>
      </c>
      <c r="I34" s="98" t="s">
        <v>24</v>
      </c>
      <c r="J34" s="130"/>
      <c r="K34" s="131"/>
      <c r="L34" s="287"/>
      <c r="M34" s="131">
        <f t="shared" si="3"/>
        <v>0</v>
      </c>
      <c r="N34" s="227"/>
      <c r="O34" s="16"/>
    </row>
    <row r="35" spans="1:17" s="32" customFormat="1" ht="98.25" customHeight="1" x14ac:dyDescent="0.3">
      <c r="A35" s="459" t="s">
        <v>69</v>
      </c>
      <c r="B35" s="574" t="s">
        <v>181</v>
      </c>
      <c r="C35" s="132" t="s">
        <v>52</v>
      </c>
      <c r="D35" s="133" t="s">
        <v>70</v>
      </c>
      <c r="E35" s="134" t="s">
        <v>23</v>
      </c>
      <c r="F35" s="135" t="s">
        <v>73</v>
      </c>
      <c r="G35" s="135" t="s">
        <v>12</v>
      </c>
      <c r="H35" s="136" t="s">
        <v>225</v>
      </c>
      <c r="I35" s="137" t="s">
        <v>76</v>
      </c>
      <c r="J35" s="242"/>
      <c r="K35" s="242"/>
      <c r="L35" s="128"/>
      <c r="M35" s="242">
        <f t="shared" si="3"/>
        <v>0</v>
      </c>
      <c r="N35" s="243"/>
      <c r="O35" s="16"/>
    </row>
    <row r="36" spans="1:17" s="47" customFormat="1" ht="80.25" customHeight="1" x14ac:dyDescent="0.3">
      <c r="A36" s="559"/>
      <c r="B36" s="575"/>
      <c r="C36" s="138" t="s">
        <v>52</v>
      </c>
      <c r="D36" s="133" t="s">
        <v>70</v>
      </c>
      <c r="E36" s="134" t="s">
        <v>71</v>
      </c>
      <c r="F36" s="244" t="s">
        <v>73</v>
      </c>
      <c r="G36" s="135" t="s">
        <v>12</v>
      </c>
      <c r="H36" s="136" t="s">
        <v>225</v>
      </c>
      <c r="I36" s="137" t="s">
        <v>76</v>
      </c>
      <c r="J36" s="242"/>
      <c r="K36" s="242"/>
      <c r="L36" s="128"/>
      <c r="M36" s="242">
        <f>L36</f>
        <v>0</v>
      </c>
      <c r="N36" s="243"/>
      <c r="O36" s="16"/>
    </row>
    <row r="37" spans="1:17" s="46" customFormat="1" ht="78.75" customHeight="1" x14ac:dyDescent="0.3">
      <c r="A37" s="460"/>
      <c r="B37" s="576"/>
      <c r="C37" s="138" t="s">
        <v>52</v>
      </c>
      <c r="D37" s="139" t="s">
        <v>70</v>
      </c>
      <c r="E37" s="140" t="s">
        <v>23</v>
      </c>
      <c r="F37" s="140" t="s">
        <v>73</v>
      </c>
      <c r="G37" s="141" t="s">
        <v>12</v>
      </c>
      <c r="H37" s="142" t="s">
        <v>225</v>
      </c>
      <c r="I37" s="143" t="s">
        <v>24</v>
      </c>
      <c r="J37" s="138"/>
      <c r="K37" s="138"/>
      <c r="L37" s="291"/>
      <c r="M37" s="138">
        <f>L37</f>
        <v>0</v>
      </c>
      <c r="N37" s="243"/>
      <c r="O37" s="16"/>
    </row>
    <row r="38" spans="1:17" ht="30.75" customHeight="1" x14ac:dyDescent="0.25">
      <c r="A38" s="234"/>
      <c r="B38" s="235" t="s">
        <v>14</v>
      </c>
      <c r="C38" s="236"/>
      <c r="D38" s="235"/>
      <c r="E38" s="235"/>
      <c r="F38" s="245"/>
      <c r="G38" s="246"/>
      <c r="H38" s="247"/>
      <c r="I38" s="235"/>
      <c r="J38" s="248">
        <f>SUM(J28:J33)</f>
        <v>0</v>
      </c>
      <c r="K38" s="248">
        <f>SUM(K28:K35)</f>
        <v>0</v>
      </c>
      <c r="L38" s="248">
        <f>L31+L32+L33+L34+L35+L36+L37</f>
        <v>0</v>
      </c>
      <c r="M38" s="248">
        <f>SUM(M28:M37)</f>
        <v>0</v>
      </c>
      <c r="N38" s="236"/>
      <c r="O38" s="8"/>
    </row>
    <row r="39" spans="1:17" ht="23.25" customHeight="1" x14ac:dyDescent="0.25">
      <c r="A39" s="191" t="s">
        <v>15</v>
      </c>
      <c r="B39" s="535" t="s">
        <v>189</v>
      </c>
      <c r="C39" s="536"/>
      <c r="D39" s="536"/>
      <c r="E39" s="536"/>
      <c r="F39" s="536"/>
      <c r="G39" s="536"/>
      <c r="H39" s="536"/>
      <c r="I39" s="536"/>
      <c r="J39" s="536"/>
      <c r="K39" s="536"/>
      <c r="L39" s="536"/>
      <c r="M39" s="537"/>
      <c r="N39" s="241"/>
    </row>
    <row r="40" spans="1:17" ht="54" customHeight="1" x14ac:dyDescent="0.3">
      <c r="A40" s="459" t="s">
        <v>161</v>
      </c>
      <c r="B40" s="543" t="s">
        <v>56</v>
      </c>
      <c r="C40" s="329" t="s">
        <v>52</v>
      </c>
      <c r="D40" s="94" t="s">
        <v>70</v>
      </c>
      <c r="E40" s="95" t="s">
        <v>23</v>
      </c>
      <c r="F40" s="96" t="s">
        <v>73</v>
      </c>
      <c r="G40" s="96" t="s">
        <v>12</v>
      </c>
      <c r="H40" s="81" t="s">
        <v>211</v>
      </c>
      <c r="I40" s="321" t="s">
        <v>24</v>
      </c>
      <c r="J40" s="82"/>
      <c r="K40" s="99"/>
      <c r="L40" s="99"/>
      <c r="M40" s="99">
        <f>SUM(J40:L40)</f>
        <v>0</v>
      </c>
      <c r="N40" s="565"/>
      <c r="O40" s="18"/>
      <c r="P40" s="19"/>
      <c r="Q40" s="19"/>
    </row>
    <row r="41" spans="1:17" s="23" customFormat="1" ht="51" customHeight="1" x14ac:dyDescent="0.3">
      <c r="A41" s="563"/>
      <c r="B41" s="563"/>
      <c r="C41" s="329" t="s">
        <v>52</v>
      </c>
      <c r="D41" s="94" t="s">
        <v>70</v>
      </c>
      <c r="E41" s="95" t="s">
        <v>23</v>
      </c>
      <c r="F41" s="96" t="s">
        <v>73</v>
      </c>
      <c r="G41" s="96" t="s">
        <v>12</v>
      </c>
      <c r="H41" s="81" t="s">
        <v>211</v>
      </c>
      <c r="I41" s="321" t="s">
        <v>24</v>
      </c>
      <c r="J41" s="82">
        <f>70000+38750</f>
        <v>108750</v>
      </c>
      <c r="K41" s="82">
        <f t="shared" ref="K41:L41" si="4">70000+38750</f>
        <v>108750</v>
      </c>
      <c r="L41" s="82">
        <f t="shared" si="4"/>
        <v>108750</v>
      </c>
      <c r="M41" s="99">
        <f>SUM(J41:L41)</f>
        <v>326250</v>
      </c>
      <c r="N41" s="566"/>
      <c r="O41" s="30"/>
      <c r="P41" s="24"/>
      <c r="Q41" s="24"/>
    </row>
    <row r="42" spans="1:17" ht="38.25" customHeight="1" x14ac:dyDescent="0.3">
      <c r="A42" s="563"/>
      <c r="B42" s="563"/>
      <c r="C42" s="329" t="s">
        <v>52</v>
      </c>
      <c r="D42" s="321" t="s">
        <v>70</v>
      </c>
      <c r="E42" s="321" t="s">
        <v>71</v>
      </c>
      <c r="F42" s="157" t="s">
        <v>73</v>
      </c>
      <c r="G42" s="177" t="s">
        <v>12</v>
      </c>
      <c r="H42" s="81" t="s">
        <v>211</v>
      </c>
      <c r="I42" s="321" t="s">
        <v>76</v>
      </c>
      <c r="J42" s="82">
        <v>15000</v>
      </c>
      <c r="K42" s="82">
        <v>15000</v>
      </c>
      <c r="L42" s="82">
        <v>15000</v>
      </c>
      <c r="M42" s="99">
        <f>SUM(J42:L42)</f>
        <v>45000</v>
      </c>
      <c r="N42" s="566"/>
      <c r="O42" s="33"/>
      <c r="P42" s="20"/>
      <c r="Q42" s="20"/>
    </row>
    <row r="43" spans="1:17" ht="43.5" customHeight="1" x14ac:dyDescent="0.3">
      <c r="A43" s="563"/>
      <c r="B43" s="563"/>
      <c r="C43" s="329" t="s">
        <v>52</v>
      </c>
      <c r="D43" s="94" t="s">
        <v>70</v>
      </c>
      <c r="E43" s="95" t="s">
        <v>23</v>
      </c>
      <c r="F43" s="96" t="s">
        <v>73</v>
      </c>
      <c r="G43" s="96" t="s">
        <v>12</v>
      </c>
      <c r="H43" s="81" t="s">
        <v>211</v>
      </c>
      <c r="I43" s="321" t="s">
        <v>76</v>
      </c>
      <c r="J43" s="82">
        <f>567000+100000+78835.73</f>
        <v>745835.73</v>
      </c>
      <c r="K43" s="82">
        <f t="shared" ref="K43:L43" si="5">567000+100000+78835.73</f>
        <v>745835.73</v>
      </c>
      <c r="L43" s="82">
        <f t="shared" si="5"/>
        <v>745835.73</v>
      </c>
      <c r="M43" s="99">
        <f>J43+K43+L43</f>
        <v>2237507.19</v>
      </c>
      <c r="N43" s="566"/>
      <c r="O43" s="33"/>
      <c r="P43" s="20"/>
      <c r="Q43" s="20"/>
    </row>
    <row r="44" spans="1:17" ht="38.25" hidden="1" customHeight="1" x14ac:dyDescent="0.3">
      <c r="A44" s="563"/>
      <c r="B44" s="563"/>
      <c r="C44" s="329" t="s">
        <v>149</v>
      </c>
      <c r="D44" s="321" t="s">
        <v>70</v>
      </c>
      <c r="E44" s="321" t="s">
        <v>23</v>
      </c>
      <c r="F44" s="157" t="s">
        <v>73</v>
      </c>
      <c r="G44" s="177" t="s">
        <v>12</v>
      </c>
      <c r="H44" s="74" t="s">
        <v>93</v>
      </c>
      <c r="I44" s="321" t="s">
        <v>76</v>
      </c>
      <c r="J44" s="82">
        <v>0</v>
      </c>
      <c r="K44" s="99">
        <f>15000+10000+20000+20000+10000+33000+10000+15000+869000+10000+20000+30000+16000+20000</f>
        <v>1098000</v>
      </c>
      <c r="L44" s="99">
        <f>15000+10000+20000+20000+10000+33000+10000+15000+869000+10000+20000+30000+16000+20000+200000</f>
        <v>1298000</v>
      </c>
      <c r="M44" s="99">
        <f t="shared" ref="M44:M55" si="6">SUM(J44:L44)</f>
        <v>2396000</v>
      </c>
      <c r="N44" s="566"/>
      <c r="O44" s="561"/>
      <c r="P44" s="562"/>
      <c r="Q44" s="562"/>
    </row>
    <row r="45" spans="1:17" ht="24.75" hidden="1" customHeight="1" x14ac:dyDescent="0.3">
      <c r="A45" s="563"/>
      <c r="B45" s="563"/>
      <c r="C45" s="329" t="s">
        <v>152</v>
      </c>
      <c r="D45" s="94" t="s">
        <v>70</v>
      </c>
      <c r="E45" s="95" t="s">
        <v>23</v>
      </c>
      <c r="F45" s="96" t="s">
        <v>73</v>
      </c>
      <c r="G45" s="96" t="s">
        <v>12</v>
      </c>
      <c r="H45" s="81" t="s">
        <v>93</v>
      </c>
      <c r="I45" s="321" t="s">
        <v>76</v>
      </c>
      <c r="J45" s="82">
        <v>0</v>
      </c>
      <c r="K45" s="99">
        <v>110000</v>
      </c>
      <c r="L45" s="99">
        <v>110000</v>
      </c>
      <c r="M45" s="99">
        <f t="shared" si="6"/>
        <v>220000</v>
      </c>
      <c r="N45" s="566"/>
      <c r="O45" s="16"/>
    </row>
    <row r="46" spans="1:17" ht="24" hidden="1" customHeight="1" x14ac:dyDescent="0.3">
      <c r="A46" s="563"/>
      <c r="B46" s="563"/>
      <c r="C46" s="329" t="s">
        <v>150</v>
      </c>
      <c r="D46" s="94" t="s">
        <v>70</v>
      </c>
      <c r="E46" s="95" t="s">
        <v>23</v>
      </c>
      <c r="F46" s="96" t="s">
        <v>73</v>
      </c>
      <c r="G46" s="96" t="s">
        <v>12</v>
      </c>
      <c r="H46" s="81" t="s">
        <v>93</v>
      </c>
      <c r="I46" s="321" t="s">
        <v>76</v>
      </c>
      <c r="J46" s="82">
        <v>0</v>
      </c>
      <c r="K46" s="99">
        <f>60000+20000+28000+15000</f>
        <v>123000</v>
      </c>
      <c r="L46" s="99">
        <f t="shared" ref="L46" si="7">60000+20000+28000+15000</f>
        <v>123000</v>
      </c>
      <c r="M46" s="99">
        <f t="shared" si="6"/>
        <v>246000</v>
      </c>
      <c r="N46" s="566"/>
      <c r="O46" s="16"/>
    </row>
    <row r="47" spans="1:17" ht="24" hidden="1" customHeight="1" x14ac:dyDescent="0.3">
      <c r="A47" s="563"/>
      <c r="B47" s="563"/>
      <c r="C47" s="329" t="s">
        <v>151</v>
      </c>
      <c r="D47" s="94" t="s">
        <v>70</v>
      </c>
      <c r="E47" s="95" t="s">
        <v>23</v>
      </c>
      <c r="F47" s="96" t="s">
        <v>73</v>
      </c>
      <c r="G47" s="96" t="s">
        <v>12</v>
      </c>
      <c r="H47" s="81" t="s">
        <v>93</v>
      </c>
      <c r="I47" s="321" t="s">
        <v>76</v>
      </c>
      <c r="J47" s="82">
        <v>0</v>
      </c>
      <c r="K47" s="99">
        <f>10000+20000+15000</f>
        <v>45000</v>
      </c>
      <c r="L47" s="99">
        <f t="shared" ref="L47" si="8">10000+20000+15000</f>
        <v>45000</v>
      </c>
      <c r="M47" s="99">
        <f t="shared" si="6"/>
        <v>90000</v>
      </c>
      <c r="N47" s="566"/>
      <c r="O47" s="16"/>
    </row>
    <row r="48" spans="1:17" ht="36.75" hidden="1" customHeight="1" x14ac:dyDescent="0.3">
      <c r="A48" s="564"/>
      <c r="B48" s="564"/>
      <c r="C48" s="328" t="s">
        <v>153</v>
      </c>
      <c r="D48" s="94" t="s">
        <v>70</v>
      </c>
      <c r="E48" s="95" t="s">
        <v>71</v>
      </c>
      <c r="F48" s="96" t="s">
        <v>73</v>
      </c>
      <c r="G48" s="96" t="s">
        <v>12</v>
      </c>
      <c r="H48" s="81" t="s">
        <v>93</v>
      </c>
      <c r="I48" s="321" t="s">
        <v>76</v>
      </c>
      <c r="J48" s="82">
        <v>18500</v>
      </c>
      <c r="K48" s="99">
        <f>10000+10000</f>
        <v>20000</v>
      </c>
      <c r="L48" s="99">
        <f t="shared" ref="L48" si="9">10000+10000</f>
        <v>20000</v>
      </c>
      <c r="M48" s="99">
        <f t="shared" si="6"/>
        <v>58500</v>
      </c>
      <c r="N48" s="567"/>
      <c r="O48" s="16"/>
    </row>
    <row r="49" spans="1:15" ht="81" customHeight="1" x14ac:dyDescent="0.3">
      <c r="A49" s="201" t="s">
        <v>92</v>
      </c>
      <c r="B49" s="328" t="s">
        <v>105</v>
      </c>
      <c r="C49" s="328" t="s">
        <v>52</v>
      </c>
      <c r="D49" s="87" t="s">
        <v>70</v>
      </c>
      <c r="E49" s="88" t="s">
        <v>23</v>
      </c>
      <c r="F49" s="89" t="s">
        <v>73</v>
      </c>
      <c r="G49" s="89" t="s">
        <v>12</v>
      </c>
      <c r="H49" s="81" t="s">
        <v>210</v>
      </c>
      <c r="I49" s="321" t="s">
        <v>24</v>
      </c>
      <c r="J49" s="82"/>
      <c r="K49" s="99">
        <v>0</v>
      </c>
      <c r="L49" s="99">
        <v>0</v>
      </c>
      <c r="M49" s="99">
        <f t="shared" si="6"/>
        <v>0</v>
      </c>
      <c r="N49" s="348"/>
      <c r="O49" s="16"/>
    </row>
    <row r="50" spans="1:15" s="53" customFormat="1" ht="189.75" customHeight="1" x14ac:dyDescent="0.3">
      <c r="A50" s="201" t="s">
        <v>257</v>
      </c>
      <c r="B50" s="403" t="s">
        <v>294</v>
      </c>
      <c r="C50" s="358" t="s">
        <v>52</v>
      </c>
      <c r="D50" s="87" t="s">
        <v>70</v>
      </c>
      <c r="E50" s="88" t="s">
        <v>23</v>
      </c>
      <c r="F50" s="89" t="s">
        <v>73</v>
      </c>
      <c r="G50" s="89" t="s">
        <v>12</v>
      </c>
      <c r="H50" s="81" t="s">
        <v>293</v>
      </c>
      <c r="I50" s="356" t="s">
        <v>76</v>
      </c>
      <c r="J50" s="82"/>
      <c r="K50" s="99"/>
      <c r="L50" s="99"/>
      <c r="M50" s="99">
        <f t="shared" si="6"/>
        <v>0</v>
      </c>
      <c r="N50" s="348"/>
      <c r="O50" s="16"/>
    </row>
    <row r="51" spans="1:15" s="53" customFormat="1" ht="189.75" customHeight="1" x14ac:dyDescent="0.3">
      <c r="A51" s="201" t="s">
        <v>272</v>
      </c>
      <c r="B51" s="387" t="s">
        <v>273</v>
      </c>
      <c r="C51" s="387" t="s">
        <v>52</v>
      </c>
      <c r="D51" s="87" t="s">
        <v>70</v>
      </c>
      <c r="E51" s="88" t="s">
        <v>23</v>
      </c>
      <c r="F51" s="89" t="s">
        <v>73</v>
      </c>
      <c r="G51" s="89" t="s">
        <v>12</v>
      </c>
      <c r="H51" s="81" t="s">
        <v>274</v>
      </c>
      <c r="I51" s="385" t="s">
        <v>76</v>
      </c>
      <c r="J51" s="82"/>
      <c r="K51" s="99"/>
      <c r="L51" s="99"/>
      <c r="M51" s="99">
        <f t="shared" si="6"/>
        <v>0</v>
      </c>
      <c r="N51" s="348"/>
      <c r="O51" s="16"/>
    </row>
    <row r="52" spans="1:15" s="53" customFormat="1" ht="189.75" customHeight="1" x14ac:dyDescent="0.3">
      <c r="A52" s="201" t="s">
        <v>275</v>
      </c>
      <c r="B52" s="392" t="s">
        <v>273</v>
      </c>
      <c r="C52" s="392" t="s">
        <v>52</v>
      </c>
      <c r="D52" s="87" t="s">
        <v>70</v>
      </c>
      <c r="E52" s="88" t="s">
        <v>23</v>
      </c>
      <c r="F52" s="89" t="s">
        <v>73</v>
      </c>
      <c r="G52" s="89" t="s">
        <v>12</v>
      </c>
      <c r="H52" s="81" t="s">
        <v>274</v>
      </c>
      <c r="I52" s="390" t="s">
        <v>76</v>
      </c>
      <c r="J52" s="82"/>
      <c r="K52" s="99"/>
      <c r="L52" s="99"/>
      <c r="M52" s="99">
        <f t="shared" si="6"/>
        <v>0</v>
      </c>
      <c r="N52" s="348"/>
      <c r="O52" s="16"/>
    </row>
    <row r="53" spans="1:15" s="53" customFormat="1" ht="220.5" customHeight="1" x14ac:dyDescent="0.3">
      <c r="A53" s="201" t="s">
        <v>276</v>
      </c>
      <c r="B53" s="400" t="s">
        <v>278</v>
      </c>
      <c r="C53" s="392" t="s">
        <v>52</v>
      </c>
      <c r="D53" s="87" t="s">
        <v>70</v>
      </c>
      <c r="E53" s="88" t="s">
        <v>23</v>
      </c>
      <c r="F53" s="89" t="s">
        <v>73</v>
      </c>
      <c r="G53" s="89" t="s">
        <v>12</v>
      </c>
      <c r="H53" s="81" t="s">
        <v>277</v>
      </c>
      <c r="I53" s="390" t="s">
        <v>76</v>
      </c>
      <c r="J53" s="82"/>
      <c r="K53" s="99"/>
      <c r="L53" s="99"/>
      <c r="M53" s="99">
        <f t="shared" si="6"/>
        <v>0</v>
      </c>
      <c r="N53" s="348"/>
      <c r="O53" s="16"/>
    </row>
    <row r="54" spans="1:15" s="53" customFormat="1" ht="220.5" customHeight="1" x14ac:dyDescent="0.3">
      <c r="A54" s="201" t="s">
        <v>279</v>
      </c>
      <c r="B54" s="400" t="s">
        <v>280</v>
      </c>
      <c r="C54" s="399" t="s">
        <v>52</v>
      </c>
      <c r="D54" s="87" t="s">
        <v>70</v>
      </c>
      <c r="E54" s="88" t="s">
        <v>23</v>
      </c>
      <c r="F54" s="89" t="s">
        <v>73</v>
      </c>
      <c r="G54" s="89" t="s">
        <v>12</v>
      </c>
      <c r="H54" s="81" t="s">
        <v>281</v>
      </c>
      <c r="I54" s="396" t="s">
        <v>76</v>
      </c>
      <c r="J54" s="82"/>
      <c r="K54" s="99"/>
      <c r="L54" s="99"/>
      <c r="M54" s="99">
        <f t="shared" si="6"/>
        <v>0</v>
      </c>
      <c r="N54" s="348"/>
      <c r="O54" s="16"/>
    </row>
    <row r="55" spans="1:15" s="53" customFormat="1" ht="220.5" customHeight="1" x14ac:dyDescent="0.3">
      <c r="A55" s="201" t="s">
        <v>300</v>
      </c>
      <c r="B55" s="418" t="s">
        <v>302</v>
      </c>
      <c r="C55" s="418" t="s">
        <v>52</v>
      </c>
      <c r="D55" s="87" t="s">
        <v>70</v>
      </c>
      <c r="E55" s="88" t="s">
        <v>23</v>
      </c>
      <c r="F55" s="89" t="s">
        <v>73</v>
      </c>
      <c r="G55" s="89" t="s">
        <v>12</v>
      </c>
      <c r="H55" s="81" t="s">
        <v>301</v>
      </c>
      <c r="I55" s="416" t="s">
        <v>76</v>
      </c>
      <c r="J55" s="82"/>
      <c r="K55" s="99"/>
      <c r="L55" s="99"/>
      <c r="M55" s="99">
        <f t="shared" si="6"/>
        <v>0</v>
      </c>
      <c r="N55" s="348"/>
      <c r="O55" s="16"/>
    </row>
    <row r="56" spans="1:15" ht="27" customHeight="1" x14ac:dyDescent="0.25">
      <c r="A56" s="234"/>
      <c r="B56" s="235" t="s">
        <v>17</v>
      </c>
      <c r="C56" s="236"/>
      <c r="D56" s="235"/>
      <c r="E56" s="235"/>
      <c r="F56" s="237"/>
      <c r="G56" s="238"/>
      <c r="H56" s="239"/>
      <c r="I56" s="235"/>
      <c r="J56" s="240">
        <f>J40+J41+J42+J43+J49</f>
        <v>869585.73</v>
      </c>
      <c r="K56" s="240">
        <f>K41+K42+K43</f>
        <v>869585.73</v>
      </c>
      <c r="L56" s="240">
        <f>L41+L42+L43</f>
        <v>869585.73</v>
      </c>
      <c r="M56" s="240">
        <f>J56+K56+L56</f>
        <v>2608757.19</v>
      </c>
      <c r="N56" s="236"/>
      <c r="O56" s="8"/>
    </row>
    <row r="57" spans="1:15" ht="33" customHeight="1" x14ac:dyDescent="0.25">
      <c r="A57" s="216"/>
      <c r="B57" s="217" t="s">
        <v>20</v>
      </c>
      <c r="C57" s="217"/>
      <c r="D57" s="217"/>
      <c r="E57" s="217"/>
      <c r="F57" s="218"/>
      <c r="G57" s="219"/>
      <c r="H57" s="220"/>
      <c r="I57" s="217"/>
      <c r="J57" s="221">
        <f t="shared" ref="J57:M57" si="10">J26+J38+J56</f>
        <v>29857377.970000003</v>
      </c>
      <c r="K57" s="221">
        <f t="shared" si="10"/>
        <v>29857377.970000003</v>
      </c>
      <c r="L57" s="221">
        <f t="shared" si="10"/>
        <v>29857377.970000003</v>
      </c>
      <c r="M57" s="221">
        <f t="shared" si="10"/>
        <v>89572133.909999996</v>
      </c>
      <c r="N57" s="217"/>
      <c r="O57" s="8"/>
    </row>
    <row r="58" spans="1:15" x14ac:dyDescent="0.25">
      <c r="A58" s="98"/>
      <c r="B58" s="120" t="s">
        <v>21</v>
      </c>
      <c r="C58" s="120"/>
      <c r="D58" s="120"/>
      <c r="E58" s="120"/>
      <c r="F58" s="157"/>
      <c r="G58" s="158"/>
      <c r="H58" s="222"/>
      <c r="I58" s="120"/>
      <c r="J58" s="99"/>
      <c r="K58" s="99"/>
      <c r="L58" s="99"/>
      <c r="M58" s="99"/>
      <c r="N58" s="120"/>
    </row>
    <row r="59" spans="1:15" ht="22.5" customHeight="1" x14ac:dyDescent="0.25">
      <c r="A59" s="98"/>
      <c r="B59" s="120" t="s">
        <v>155</v>
      </c>
      <c r="C59" s="120"/>
      <c r="D59" s="120"/>
      <c r="E59" s="120"/>
      <c r="F59" s="157"/>
      <c r="G59" s="158"/>
      <c r="H59" s="222"/>
      <c r="I59" s="120"/>
      <c r="J59" s="99"/>
      <c r="K59" s="99"/>
      <c r="L59" s="99"/>
      <c r="M59" s="99">
        <f>SUM(J59:L59)</f>
        <v>0</v>
      </c>
      <c r="N59" s="120"/>
    </row>
    <row r="60" spans="1:15" ht="26.25" customHeight="1" x14ac:dyDescent="0.25">
      <c r="A60" s="98"/>
      <c r="B60" s="121" t="s">
        <v>156</v>
      </c>
      <c r="C60" s="120"/>
      <c r="D60" s="120"/>
      <c r="E60" s="120"/>
      <c r="F60" s="157"/>
      <c r="G60" s="158"/>
      <c r="H60" s="222"/>
      <c r="I60" s="120"/>
      <c r="J60" s="131"/>
      <c r="K60" s="131">
        <f>K10+K17+K12+K31</f>
        <v>0</v>
      </c>
      <c r="L60" s="169">
        <f>L31+L33+L34+L10+L17+L12+L19</f>
        <v>0</v>
      </c>
      <c r="M60" s="99">
        <f>SUM(J60:L60)</f>
        <v>0</v>
      </c>
      <c r="N60" s="120"/>
    </row>
    <row r="61" spans="1:15" ht="30" customHeight="1" x14ac:dyDescent="0.25">
      <c r="A61" s="98"/>
      <c r="B61" s="120" t="s">
        <v>157</v>
      </c>
      <c r="C61" s="120"/>
      <c r="D61" s="120"/>
      <c r="E61" s="120"/>
      <c r="F61" s="157"/>
      <c r="G61" s="158"/>
      <c r="H61" s="222"/>
      <c r="I61" s="120"/>
      <c r="J61" s="99">
        <f>J57-J60-J59</f>
        <v>29857377.970000003</v>
      </c>
      <c r="K61" s="99">
        <f>K57-K60-K59</f>
        <v>29857377.970000003</v>
      </c>
      <c r="L61" s="99">
        <f>L57-L59-L60</f>
        <v>29857377.970000003</v>
      </c>
      <c r="M61" s="99">
        <f>SUM(J61:L61)</f>
        <v>89572133.910000011</v>
      </c>
      <c r="N61" s="120"/>
    </row>
    <row r="62" spans="1:15" ht="30" customHeight="1" x14ac:dyDescent="0.25">
      <c r="A62" s="1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5" x14ac:dyDescent="0.25">
      <c r="A63" s="1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8"/>
    </row>
    <row r="66" spans="1:15" s="11" customFormat="1" ht="31.5" customHeight="1" x14ac:dyDescent="0.25">
      <c r="A66" s="531"/>
      <c r="B66" s="531"/>
      <c r="C66" s="531"/>
      <c r="D66" s="531"/>
      <c r="E66" s="531"/>
      <c r="F66" s="531"/>
      <c r="G66" s="531"/>
      <c r="H66" s="531"/>
      <c r="I66" s="531"/>
      <c r="J66" s="10"/>
      <c r="K66" s="10"/>
      <c r="L66" s="10"/>
      <c r="M66" s="10"/>
    </row>
    <row r="68" spans="1:15" x14ac:dyDescent="0.25">
      <c r="J68" s="8"/>
      <c r="K68" s="8"/>
      <c r="L68" s="8"/>
      <c r="M68" s="8"/>
    </row>
    <row r="69" spans="1:15" x14ac:dyDescent="0.25">
      <c r="J69" s="8"/>
      <c r="K69" s="8"/>
      <c r="L69" s="8"/>
      <c r="M69" s="8"/>
      <c r="O69" s="8"/>
    </row>
  </sheetData>
  <mergeCells count="33">
    <mergeCell ref="L1:N1"/>
    <mergeCell ref="L2:N2"/>
    <mergeCell ref="A35:A37"/>
    <mergeCell ref="B27:M27"/>
    <mergeCell ref="B35:B37"/>
    <mergeCell ref="N5:N6"/>
    <mergeCell ref="N16:N18"/>
    <mergeCell ref="A16:A21"/>
    <mergeCell ref="B7:M7"/>
    <mergeCell ref="B8:M8"/>
    <mergeCell ref="A3:N3"/>
    <mergeCell ref="A5:A6"/>
    <mergeCell ref="B5:B6"/>
    <mergeCell ref="C5:C6"/>
    <mergeCell ref="D5:I5"/>
    <mergeCell ref="J5:M5"/>
    <mergeCell ref="A66:I66"/>
    <mergeCell ref="N31:N33"/>
    <mergeCell ref="B24:B25"/>
    <mergeCell ref="A24:A25"/>
    <mergeCell ref="A28:A30"/>
    <mergeCell ref="B28:B30"/>
    <mergeCell ref="B31:B34"/>
    <mergeCell ref="A31:A34"/>
    <mergeCell ref="N28:N30"/>
    <mergeCell ref="A9:A15"/>
    <mergeCell ref="N10:N12"/>
    <mergeCell ref="F6:H6"/>
    <mergeCell ref="O44:Q44"/>
    <mergeCell ref="A40:A48"/>
    <mergeCell ref="B40:B48"/>
    <mergeCell ref="N40:N48"/>
    <mergeCell ref="B39:M39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0" fitToWidth="2" fitToHeight="3" orientation="landscape" r:id="rId1"/>
  <headerFooter alignWithMargins="0"/>
  <rowBreaks count="1" manualBreakCount="1">
    <brk id="23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R86"/>
  <sheetViews>
    <sheetView tabSelected="1" view="pageBreakPreview" zoomScale="60" zoomScaleNormal="85" workbookViewId="0">
      <selection activeCell="L1" sqref="L1:N1"/>
    </sheetView>
  </sheetViews>
  <sheetFormatPr defaultColWidth="9.109375" defaultRowHeight="15.6" outlineLevelRow="1" x14ac:dyDescent="0.25"/>
  <cols>
    <col min="1" max="1" width="7.6640625" style="12" customWidth="1"/>
    <col min="2" max="2" width="30.88671875" style="9" customWidth="1"/>
    <col min="3" max="3" width="16.109375" style="9" customWidth="1"/>
    <col min="4" max="5" width="9.109375" style="9"/>
    <col min="6" max="6" width="4.5546875" style="9" customWidth="1"/>
    <col min="7" max="7" width="3.109375" style="9" customWidth="1"/>
    <col min="8" max="8" width="12.44140625" style="9" customWidth="1"/>
    <col min="9" max="9" width="9.109375" style="9"/>
    <col min="10" max="10" width="23.6640625" style="9" customWidth="1"/>
    <col min="11" max="11" width="21.109375" style="9" customWidth="1"/>
    <col min="12" max="12" width="20.88671875" style="9" customWidth="1"/>
    <col min="13" max="13" width="22.88671875" style="9" customWidth="1"/>
    <col min="14" max="14" width="26.33203125" style="9" customWidth="1"/>
    <col min="15" max="15" width="33.109375" style="9" customWidth="1"/>
    <col min="16" max="16384" width="9.109375" style="9"/>
  </cols>
  <sheetData>
    <row r="1" spans="1:16" ht="77.25" customHeight="1" x14ac:dyDescent="0.25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00" t="s">
        <v>327</v>
      </c>
      <c r="M1" s="500"/>
      <c r="N1" s="500"/>
      <c r="O1" s="436"/>
      <c r="P1" s="436"/>
    </row>
    <row r="2" spans="1:16" ht="96.75" customHeight="1" x14ac:dyDescent="0.25">
      <c r="A2" s="54"/>
      <c r="B2" s="55"/>
      <c r="C2" s="55"/>
      <c r="D2" s="55"/>
      <c r="E2" s="55"/>
      <c r="F2" s="55"/>
      <c r="G2" s="55"/>
      <c r="H2" s="55"/>
      <c r="I2" s="55"/>
      <c r="J2" s="55"/>
      <c r="K2" s="55"/>
      <c r="L2" s="588" t="s">
        <v>321</v>
      </c>
      <c r="M2" s="588"/>
      <c r="N2" s="588"/>
      <c r="O2" s="440"/>
      <c r="P2" s="440"/>
    </row>
    <row r="3" spans="1:16" ht="39" customHeight="1" x14ac:dyDescent="0.25">
      <c r="A3" s="580" t="s">
        <v>195</v>
      </c>
      <c r="B3" s="580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</row>
    <row r="4" spans="1:16" x14ac:dyDescent="0.25">
      <c r="A4" s="302"/>
      <c r="B4" s="307"/>
      <c r="C4" s="307"/>
      <c r="D4" s="307"/>
      <c r="E4" s="305"/>
      <c r="F4" s="306" t="s">
        <v>25</v>
      </c>
      <c r="G4" s="305">
        <v>5</v>
      </c>
      <c r="H4" s="305"/>
      <c r="I4" s="305"/>
      <c r="J4" s="307"/>
      <c r="K4" s="307"/>
      <c r="L4" s="307"/>
      <c r="M4" s="307"/>
      <c r="N4" s="307"/>
    </row>
    <row r="5" spans="1:16" ht="18" customHeight="1" x14ac:dyDescent="0.25">
      <c r="A5" s="541" t="s">
        <v>2</v>
      </c>
      <c r="B5" s="441" t="s">
        <v>245</v>
      </c>
      <c r="C5" s="542" t="s">
        <v>196</v>
      </c>
      <c r="D5" s="542" t="s">
        <v>3</v>
      </c>
      <c r="E5" s="542"/>
      <c r="F5" s="542"/>
      <c r="G5" s="542"/>
      <c r="H5" s="542"/>
      <c r="I5" s="542"/>
      <c r="J5" s="532" t="s">
        <v>192</v>
      </c>
      <c r="K5" s="533"/>
      <c r="L5" s="533"/>
      <c r="M5" s="534"/>
      <c r="N5" s="542" t="s">
        <v>4</v>
      </c>
    </row>
    <row r="6" spans="1:16" ht="83.25" customHeight="1" x14ac:dyDescent="0.25">
      <c r="A6" s="541"/>
      <c r="B6" s="443"/>
      <c r="C6" s="542"/>
      <c r="D6" s="308" t="s">
        <v>5</v>
      </c>
      <c r="E6" s="308" t="s">
        <v>6</v>
      </c>
      <c r="F6" s="532" t="s">
        <v>7</v>
      </c>
      <c r="G6" s="533"/>
      <c r="H6" s="534"/>
      <c r="I6" s="308" t="s">
        <v>8</v>
      </c>
      <c r="J6" s="434" t="s">
        <v>205</v>
      </c>
      <c r="K6" s="434" t="s">
        <v>252</v>
      </c>
      <c r="L6" s="434" t="s">
        <v>309</v>
      </c>
      <c r="M6" s="434" t="s">
        <v>317</v>
      </c>
      <c r="N6" s="542"/>
    </row>
    <row r="7" spans="1:16" x14ac:dyDescent="0.25">
      <c r="A7" s="98"/>
      <c r="B7" s="538" t="s">
        <v>190</v>
      </c>
      <c r="C7" s="539"/>
      <c r="D7" s="539"/>
      <c r="E7" s="539"/>
      <c r="F7" s="539"/>
      <c r="G7" s="539"/>
      <c r="H7" s="539"/>
      <c r="I7" s="539"/>
      <c r="J7" s="539"/>
      <c r="K7" s="539"/>
      <c r="L7" s="539"/>
      <c r="M7" s="540"/>
      <c r="N7" s="59"/>
    </row>
    <row r="8" spans="1:16" ht="19.5" customHeight="1" x14ac:dyDescent="0.25">
      <c r="A8" s="249" t="s">
        <v>9</v>
      </c>
      <c r="B8" s="582" t="s">
        <v>28</v>
      </c>
      <c r="C8" s="583"/>
      <c r="D8" s="583"/>
      <c r="E8" s="583"/>
      <c r="F8" s="583"/>
      <c r="G8" s="583"/>
      <c r="H8" s="583"/>
      <c r="I8" s="583"/>
      <c r="J8" s="583"/>
      <c r="K8" s="583"/>
      <c r="L8" s="583"/>
      <c r="M8" s="584"/>
      <c r="N8" s="250"/>
    </row>
    <row r="9" spans="1:16" ht="106.5" customHeight="1" x14ac:dyDescent="0.25">
      <c r="A9" s="459" t="s">
        <v>26</v>
      </c>
      <c r="B9" s="120" t="s">
        <v>116</v>
      </c>
      <c r="C9" s="120" t="s">
        <v>52</v>
      </c>
      <c r="D9" s="98" t="s">
        <v>70</v>
      </c>
      <c r="E9" s="98" t="s">
        <v>71</v>
      </c>
      <c r="F9" s="157" t="s">
        <v>73</v>
      </c>
      <c r="G9" s="158">
        <v>3</v>
      </c>
      <c r="H9" s="74" t="s">
        <v>207</v>
      </c>
      <c r="I9" s="98" t="s">
        <v>74</v>
      </c>
      <c r="J9" s="228">
        <f>10485825.07</f>
        <v>10485825.07</v>
      </c>
      <c r="K9" s="228">
        <f t="shared" ref="K9:L9" si="0">10485825.07</f>
        <v>10485825.07</v>
      </c>
      <c r="L9" s="228">
        <f t="shared" si="0"/>
        <v>10485825.07</v>
      </c>
      <c r="M9" s="91">
        <f t="shared" ref="M9:M22" si="1">SUM(J9:L9)</f>
        <v>31457475.210000001</v>
      </c>
      <c r="N9" s="568" t="s">
        <v>82</v>
      </c>
      <c r="O9" s="29"/>
    </row>
    <row r="10" spans="1:16" s="22" customFormat="1" ht="111.75" customHeight="1" x14ac:dyDescent="0.25">
      <c r="A10" s="559"/>
      <c r="B10" s="120" t="s">
        <v>159</v>
      </c>
      <c r="C10" s="120" t="s">
        <v>52</v>
      </c>
      <c r="D10" s="98" t="s">
        <v>70</v>
      </c>
      <c r="E10" s="74" t="s">
        <v>71</v>
      </c>
      <c r="F10" s="177" t="s">
        <v>73</v>
      </c>
      <c r="G10" s="158">
        <v>3</v>
      </c>
      <c r="H10" s="74" t="s">
        <v>218</v>
      </c>
      <c r="I10" s="74" t="s">
        <v>74</v>
      </c>
      <c r="J10" s="228"/>
      <c r="K10" s="91"/>
      <c r="L10" s="76"/>
      <c r="M10" s="91">
        <f t="shared" si="1"/>
        <v>0</v>
      </c>
      <c r="N10" s="560"/>
    </row>
    <row r="11" spans="1:16" ht="135" customHeight="1" x14ac:dyDescent="0.25">
      <c r="A11" s="559"/>
      <c r="B11" s="120" t="s">
        <v>129</v>
      </c>
      <c r="C11" s="120" t="s">
        <v>52</v>
      </c>
      <c r="D11" s="94" t="s">
        <v>70</v>
      </c>
      <c r="E11" s="95" t="s">
        <v>71</v>
      </c>
      <c r="F11" s="96" t="s">
        <v>73</v>
      </c>
      <c r="G11" s="97">
        <v>3</v>
      </c>
      <c r="H11" s="95" t="s">
        <v>215</v>
      </c>
      <c r="I11" s="95" t="s">
        <v>74</v>
      </c>
      <c r="J11" s="228"/>
      <c r="K11" s="76"/>
      <c r="L11" s="76"/>
      <c r="M11" s="91">
        <f t="shared" si="1"/>
        <v>0</v>
      </c>
      <c r="N11" s="579"/>
    </row>
    <row r="12" spans="1:16" ht="149.25" customHeight="1" x14ac:dyDescent="0.25">
      <c r="A12" s="559"/>
      <c r="B12" s="120" t="s">
        <v>130</v>
      </c>
      <c r="C12" s="120" t="s">
        <v>52</v>
      </c>
      <c r="D12" s="94" t="s">
        <v>70</v>
      </c>
      <c r="E12" s="95" t="s">
        <v>71</v>
      </c>
      <c r="F12" s="96" t="s">
        <v>73</v>
      </c>
      <c r="G12" s="97">
        <v>3</v>
      </c>
      <c r="H12" s="95" t="s">
        <v>216</v>
      </c>
      <c r="I12" s="95" t="s">
        <v>74</v>
      </c>
      <c r="J12" s="159"/>
      <c r="K12" s="99"/>
      <c r="L12" s="76"/>
      <c r="M12" s="91">
        <f t="shared" si="1"/>
        <v>0</v>
      </c>
      <c r="N12" s="556"/>
    </row>
    <row r="13" spans="1:16" ht="66.75" customHeight="1" x14ac:dyDescent="0.25">
      <c r="A13" s="460"/>
      <c r="B13" s="120" t="s">
        <v>131</v>
      </c>
      <c r="C13" s="121" t="s">
        <v>52</v>
      </c>
      <c r="D13" s="95" t="s">
        <v>70</v>
      </c>
      <c r="E13" s="95" t="s">
        <v>71</v>
      </c>
      <c r="F13" s="96" t="s">
        <v>73</v>
      </c>
      <c r="G13" s="97">
        <v>3</v>
      </c>
      <c r="H13" s="95" t="s">
        <v>222</v>
      </c>
      <c r="I13" s="95" t="s">
        <v>74</v>
      </c>
      <c r="J13" s="159"/>
      <c r="K13" s="99"/>
      <c r="L13" s="76"/>
      <c r="M13" s="91">
        <f t="shared" si="1"/>
        <v>0</v>
      </c>
      <c r="N13" s="100"/>
    </row>
    <row r="14" spans="1:16" s="53" customFormat="1" ht="188.25" customHeight="1" x14ac:dyDescent="0.25">
      <c r="A14" s="409"/>
      <c r="B14" s="410" t="s">
        <v>299</v>
      </c>
      <c r="C14" s="121" t="s">
        <v>52</v>
      </c>
      <c r="D14" s="95" t="s">
        <v>70</v>
      </c>
      <c r="E14" s="95" t="s">
        <v>71</v>
      </c>
      <c r="F14" s="96" t="s">
        <v>73</v>
      </c>
      <c r="G14" s="97">
        <v>3</v>
      </c>
      <c r="H14" s="95" t="s">
        <v>297</v>
      </c>
      <c r="I14" s="95" t="s">
        <v>74</v>
      </c>
      <c r="J14" s="159"/>
      <c r="K14" s="99"/>
      <c r="L14" s="76"/>
      <c r="M14" s="91">
        <f t="shared" si="1"/>
        <v>0</v>
      </c>
      <c r="N14" s="411"/>
    </row>
    <row r="15" spans="1:16" ht="161.25" customHeight="1" x14ac:dyDescent="0.25">
      <c r="A15" s="98" t="s">
        <v>10</v>
      </c>
      <c r="B15" s="410" t="s">
        <v>29</v>
      </c>
      <c r="C15" s="120" t="s">
        <v>52</v>
      </c>
      <c r="D15" s="98" t="s">
        <v>70</v>
      </c>
      <c r="E15" s="98" t="s">
        <v>71</v>
      </c>
      <c r="F15" s="157" t="s">
        <v>73</v>
      </c>
      <c r="G15" s="158">
        <v>3</v>
      </c>
      <c r="H15" s="106" t="s">
        <v>227</v>
      </c>
      <c r="I15" s="98" t="s">
        <v>76</v>
      </c>
      <c r="J15" s="159"/>
      <c r="K15" s="99"/>
      <c r="L15" s="76"/>
      <c r="M15" s="91">
        <f t="shared" si="1"/>
        <v>0</v>
      </c>
      <c r="N15" s="232" t="s">
        <v>86</v>
      </c>
      <c r="O15" s="32"/>
    </row>
    <row r="16" spans="1:16" ht="65.25" customHeight="1" x14ac:dyDescent="0.25">
      <c r="A16" s="98" t="s">
        <v>53</v>
      </c>
      <c r="B16" s="101" t="s">
        <v>106</v>
      </c>
      <c r="C16" s="120" t="s">
        <v>52</v>
      </c>
      <c r="D16" s="68" t="s">
        <v>70</v>
      </c>
      <c r="E16" s="68" t="s">
        <v>71</v>
      </c>
      <c r="F16" s="69" t="s">
        <v>73</v>
      </c>
      <c r="G16" s="105">
        <v>3</v>
      </c>
      <c r="H16" s="106" t="s">
        <v>223</v>
      </c>
      <c r="I16" s="68" t="s">
        <v>76</v>
      </c>
      <c r="J16" s="159">
        <v>0</v>
      </c>
      <c r="K16" s="99"/>
      <c r="L16" s="76">
        <v>0</v>
      </c>
      <c r="M16" s="91">
        <f t="shared" si="1"/>
        <v>0</v>
      </c>
      <c r="N16" s="232" t="s">
        <v>97</v>
      </c>
    </row>
    <row r="17" spans="1:18" ht="87.75" customHeight="1" x14ac:dyDescent="0.25">
      <c r="A17" s="98" t="s">
        <v>94</v>
      </c>
      <c r="B17" s="101" t="s">
        <v>30</v>
      </c>
      <c r="C17" s="120" t="s">
        <v>52</v>
      </c>
      <c r="D17" s="98" t="s">
        <v>70</v>
      </c>
      <c r="E17" s="98" t="s">
        <v>23</v>
      </c>
      <c r="F17" s="157" t="s">
        <v>73</v>
      </c>
      <c r="G17" s="158">
        <v>3</v>
      </c>
      <c r="H17" s="106" t="s">
        <v>228</v>
      </c>
      <c r="I17" s="98" t="s">
        <v>76</v>
      </c>
      <c r="J17" s="159"/>
      <c r="K17" s="99"/>
      <c r="L17" s="76"/>
      <c r="M17" s="91">
        <f t="shared" si="1"/>
        <v>0</v>
      </c>
      <c r="N17" s="232" t="s">
        <v>87</v>
      </c>
      <c r="Q17" s="578"/>
      <c r="R17" s="578"/>
    </row>
    <row r="18" spans="1:18" s="32" customFormat="1" ht="193.5" customHeight="1" x14ac:dyDescent="0.25">
      <c r="A18" s="98" t="s">
        <v>147</v>
      </c>
      <c r="B18" s="251" t="s">
        <v>180</v>
      </c>
      <c r="C18" s="120" t="s">
        <v>52</v>
      </c>
      <c r="D18" s="98" t="s">
        <v>70</v>
      </c>
      <c r="E18" s="98" t="s">
        <v>71</v>
      </c>
      <c r="F18" s="157" t="s">
        <v>73</v>
      </c>
      <c r="G18" s="158">
        <v>3</v>
      </c>
      <c r="H18" s="106" t="s">
        <v>229</v>
      </c>
      <c r="I18" s="98" t="s">
        <v>76</v>
      </c>
      <c r="J18" s="159"/>
      <c r="K18" s="99"/>
      <c r="L18" s="76"/>
      <c r="M18" s="91">
        <f t="shared" si="1"/>
        <v>0</v>
      </c>
      <c r="N18" s="232" t="s">
        <v>86</v>
      </c>
    </row>
    <row r="19" spans="1:18" s="32" customFormat="1" ht="87.75" customHeight="1" x14ac:dyDescent="0.25">
      <c r="A19" s="98" t="s">
        <v>160</v>
      </c>
      <c r="B19" s="101" t="s">
        <v>30</v>
      </c>
      <c r="C19" s="120" t="s">
        <v>52</v>
      </c>
      <c r="D19" s="98" t="s">
        <v>70</v>
      </c>
      <c r="E19" s="98" t="s">
        <v>23</v>
      </c>
      <c r="F19" s="157" t="s">
        <v>73</v>
      </c>
      <c r="G19" s="158">
        <v>3</v>
      </c>
      <c r="H19" s="106" t="s">
        <v>230</v>
      </c>
      <c r="I19" s="98" t="s">
        <v>76</v>
      </c>
      <c r="J19" s="159"/>
      <c r="K19" s="99"/>
      <c r="L19" s="76"/>
      <c r="M19" s="91">
        <f t="shared" si="1"/>
        <v>0</v>
      </c>
      <c r="N19" s="232" t="s">
        <v>87</v>
      </c>
      <c r="Q19" s="578"/>
      <c r="R19" s="578"/>
    </row>
    <row r="20" spans="1:18" s="32" customFormat="1" ht="87.75" customHeight="1" x14ac:dyDescent="0.25">
      <c r="A20" s="98" t="s">
        <v>172</v>
      </c>
      <c r="B20" s="252" t="s">
        <v>183</v>
      </c>
      <c r="C20" s="120" t="s">
        <v>52</v>
      </c>
      <c r="D20" s="98" t="s">
        <v>70</v>
      </c>
      <c r="E20" s="98" t="s">
        <v>23</v>
      </c>
      <c r="F20" s="157" t="s">
        <v>73</v>
      </c>
      <c r="G20" s="158">
        <v>3</v>
      </c>
      <c r="H20" s="106" t="s">
        <v>228</v>
      </c>
      <c r="I20" s="98" t="s">
        <v>76</v>
      </c>
      <c r="J20" s="159"/>
      <c r="K20" s="99"/>
      <c r="L20" s="76"/>
      <c r="M20" s="91">
        <f t="shared" si="1"/>
        <v>0</v>
      </c>
      <c r="N20" s="232" t="s">
        <v>87</v>
      </c>
      <c r="Q20" s="578"/>
      <c r="R20" s="578"/>
    </row>
    <row r="21" spans="1:18" s="49" customFormat="1" ht="210.75" customHeight="1" x14ac:dyDescent="0.25">
      <c r="A21" s="98" t="s">
        <v>198</v>
      </c>
      <c r="B21" s="156" t="s">
        <v>248</v>
      </c>
      <c r="C21" s="120" t="s">
        <v>52</v>
      </c>
      <c r="D21" s="98" t="s">
        <v>70</v>
      </c>
      <c r="E21" s="98" t="s">
        <v>71</v>
      </c>
      <c r="F21" s="157" t="s">
        <v>73</v>
      </c>
      <c r="G21" s="158">
        <v>3</v>
      </c>
      <c r="H21" s="106" t="s">
        <v>247</v>
      </c>
      <c r="I21" s="98" t="s">
        <v>76</v>
      </c>
      <c r="J21" s="159"/>
      <c r="K21" s="99"/>
      <c r="L21" s="91"/>
      <c r="M21" s="91">
        <f t="shared" si="1"/>
        <v>0</v>
      </c>
      <c r="N21" s="232"/>
      <c r="Q21" s="50"/>
      <c r="R21" s="50"/>
    </row>
    <row r="22" spans="1:18" s="49" customFormat="1" ht="222.75" customHeight="1" x14ac:dyDescent="0.25">
      <c r="A22" s="98" t="s">
        <v>242</v>
      </c>
      <c r="B22" s="156" t="s">
        <v>249</v>
      </c>
      <c r="C22" s="120" t="s">
        <v>52</v>
      </c>
      <c r="D22" s="98" t="s">
        <v>70</v>
      </c>
      <c r="E22" s="98" t="s">
        <v>71</v>
      </c>
      <c r="F22" s="157" t="s">
        <v>73</v>
      </c>
      <c r="G22" s="158">
        <v>3</v>
      </c>
      <c r="H22" s="106" t="s">
        <v>251</v>
      </c>
      <c r="I22" s="98" t="s">
        <v>76</v>
      </c>
      <c r="J22" s="159"/>
      <c r="K22" s="99"/>
      <c r="L22" s="91"/>
      <c r="M22" s="91">
        <f t="shared" si="1"/>
        <v>0</v>
      </c>
      <c r="N22" s="232"/>
      <c r="Q22" s="50"/>
      <c r="R22" s="50"/>
    </row>
    <row r="23" spans="1:18" ht="30.75" customHeight="1" x14ac:dyDescent="0.25">
      <c r="A23" s="234"/>
      <c r="B23" s="235" t="s">
        <v>11</v>
      </c>
      <c r="C23" s="236"/>
      <c r="D23" s="235"/>
      <c r="E23" s="235"/>
      <c r="F23" s="237"/>
      <c r="G23" s="238"/>
      <c r="H23" s="239"/>
      <c r="I23" s="235"/>
      <c r="J23" s="240">
        <f>SUM(J9:J17)</f>
        <v>10485825.07</v>
      </c>
      <c r="K23" s="240">
        <f>SUM(K9:K20)</f>
        <v>10485825.07</v>
      </c>
      <c r="L23" s="240">
        <f>SUM(L9:L22)</f>
        <v>10485825.07</v>
      </c>
      <c r="M23" s="240">
        <f>J23+K23+L23</f>
        <v>31457475.210000001</v>
      </c>
      <c r="N23" s="236"/>
      <c r="O23" s="8"/>
    </row>
    <row r="24" spans="1:18" ht="21" customHeight="1" x14ac:dyDescent="0.25">
      <c r="A24" s="249" t="s">
        <v>12</v>
      </c>
      <c r="B24" s="582" t="s">
        <v>31</v>
      </c>
      <c r="C24" s="583"/>
      <c r="D24" s="583"/>
      <c r="E24" s="583"/>
      <c r="F24" s="583"/>
      <c r="G24" s="583"/>
      <c r="H24" s="583"/>
      <c r="I24" s="583"/>
      <c r="J24" s="583"/>
      <c r="K24" s="583"/>
      <c r="L24" s="583"/>
      <c r="M24" s="584"/>
      <c r="N24" s="253"/>
    </row>
    <row r="25" spans="1:18" ht="167.25" customHeight="1" x14ac:dyDescent="0.3">
      <c r="A25" s="254" t="s">
        <v>13</v>
      </c>
      <c r="B25" s="156" t="s">
        <v>32</v>
      </c>
      <c r="C25" s="101" t="s">
        <v>52</v>
      </c>
      <c r="D25" s="98"/>
      <c r="E25" s="98"/>
      <c r="F25" s="157"/>
      <c r="G25" s="158"/>
      <c r="H25" s="74"/>
      <c r="I25" s="98"/>
      <c r="J25" s="169"/>
      <c r="K25" s="169"/>
      <c r="L25" s="169"/>
      <c r="M25" s="169">
        <f>SUM(J25:L25)</f>
        <v>0</v>
      </c>
      <c r="N25" s="232" t="s">
        <v>88</v>
      </c>
      <c r="O25" s="15"/>
    </row>
    <row r="26" spans="1:18" ht="27" customHeight="1" x14ac:dyDescent="0.25">
      <c r="A26" s="234"/>
      <c r="B26" s="235" t="s">
        <v>14</v>
      </c>
      <c r="C26" s="236"/>
      <c r="D26" s="235"/>
      <c r="E26" s="235"/>
      <c r="F26" s="237"/>
      <c r="G26" s="238"/>
      <c r="H26" s="239"/>
      <c r="I26" s="235"/>
      <c r="J26" s="255">
        <f>SUM(J25:J25)</f>
        <v>0</v>
      </c>
      <c r="K26" s="255">
        <f>SUM(K25:K25)</f>
        <v>0</v>
      </c>
      <c r="L26" s="255">
        <f>SUM(L25:L25)</f>
        <v>0</v>
      </c>
      <c r="M26" s="255">
        <f>SUM(M25:M25)</f>
        <v>0</v>
      </c>
      <c r="N26" s="236"/>
      <c r="O26" s="8"/>
    </row>
    <row r="27" spans="1:18" ht="22.5" customHeight="1" x14ac:dyDescent="0.25">
      <c r="A27" s="249" t="s">
        <v>15</v>
      </c>
      <c r="B27" s="582" t="s">
        <v>33</v>
      </c>
      <c r="C27" s="583"/>
      <c r="D27" s="583"/>
      <c r="E27" s="583"/>
      <c r="F27" s="583"/>
      <c r="G27" s="583"/>
      <c r="H27" s="583"/>
      <c r="I27" s="583"/>
      <c r="J27" s="583"/>
      <c r="K27" s="583"/>
      <c r="L27" s="583"/>
      <c r="M27" s="584"/>
      <c r="N27" s="253"/>
    </row>
    <row r="28" spans="1:18" ht="39.75" customHeight="1" x14ac:dyDescent="0.3">
      <c r="A28" s="459" t="s">
        <v>16</v>
      </c>
      <c r="B28" s="543" t="s">
        <v>122</v>
      </c>
      <c r="C28" s="101" t="s">
        <v>52</v>
      </c>
      <c r="D28" s="98" t="s">
        <v>70</v>
      </c>
      <c r="E28" s="98" t="s">
        <v>23</v>
      </c>
      <c r="F28" s="157" t="s">
        <v>73</v>
      </c>
      <c r="G28" s="158">
        <v>3</v>
      </c>
      <c r="H28" s="106" t="s">
        <v>231</v>
      </c>
      <c r="I28" s="98" t="s">
        <v>76</v>
      </c>
      <c r="J28" s="242"/>
      <c r="K28" s="131"/>
      <c r="L28" s="131"/>
      <c r="M28" s="131">
        <f t="shared" ref="M28:M36" si="2">SUM(J28:L28)</f>
        <v>0</v>
      </c>
      <c r="N28" s="568" t="s">
        <v>83</v>
      </c>
      <c r="O28" s="16"/>
    </row>
    <row r="29" spans="1:18" ht="39.75" customHeight="1" x14ac:dyDescent="0.3">
      <c r="A29" s="460"/>
      <c r="B29" s="544"/>
      <c r="C29" s="101" t="s">
        <v>52</v>
      </c>
      <c r="D29" s="94" t="s">
        <v>70</v>
      </c>
      <c r="E29" s="95" t="s">
        <v>23</v>
      </c>
      <c r="F29" s="96" t="s">
        <v>73</v>
      </c>
      <c r="G29" s="97">
        <v>3</v>
      </c>
      <c r="H29" s="106" t="s">
        <v>231</v>
      </c>
      <c r="I29" s="98" t="s">
        <v>24</v>
      </c>
      <c r="J29" s="242"/>
      <c r="K29" s="131"/>
      <c r="L29" s="131"/>
      <c r="M29" s="131">
        <f t="shared" si="2"/>
        <v>0</v>
      </c>
      <c r="N29" s="569"/>
      <c r="O29" s="16"/>
    </row>
    <row r="30" spans="1:18" ht="62.25" customHeight="1" x14ac:dyDescent="0.3">
      <c r="A30" s="459" t="s">
        <v>92</v>
      </c>
      <c r="B30" s="543" t="s">
        <v>107</v>
      </c>
      <c r="C30" s="101" t="s">
        <v>52</v>
      </c>
      <c r="D30" s="87" t="s">
        <v>70</v>
      </c>
      <c r="E30" s="88" t="s">
        <v>23</v>
      </c>
      <c r="F30" s="89" t="s">
        <v>73</v>
      </c>
      <c r="G30" s="90">
        <v>3</v>
      </c>
      <c r="H30" s="106" t="s">
        <v>232</v>
      </c>
      <c r="I30" s="68" t="s">
        <v>76</v>
      </c>
      <c r="J30" s="242"/>
      <c r="K30" s="131"/>
      <c r="L30" s="131"/>
      <c r="M30" s="131">
        <f t="shared" si="2"/>
        <v>0</v>
      </c>
      <c r="N30" s="568" t="s">
        <v>98</v>
      </c>
      <c r="O30" s="16"/>
    </row>
    <row r="31" spans="1:18" ht="64.5" customHeight="1" x14ac:dyDescent="0.3">
      <c r="A31" s="460"/>
      <c r="B31" s="544"/>
      <c r="C31" s="101" t="s">
        <v>52</v>
      </c>
      <c r="D31" s="87" t="s">
        <v>70</v>
      </c>
      <c r="E31" s="88" t="s">
        <v>23</v>
      </c>
      <c r="F31" s="89" t="s">
        <v>73</v>
      </c>
      <c r="G31" s="90">
        <v>3</v>
      </c>
      <c r="H31" s="109" t="s">
        <v>232</v>
      </c>
      <c r="I31" s="68" t="s">
        <v>24</v>
      </c>
      <c r="J31" s="242"/>
      <c r="K31" s="131"/>
      <c r="L31" s="131"/>
      <c r="M31" s="131">
        <f t="shared" si="2"/>
        <v>0</v>
      </c>
      <c r="N31" s="569"/>
      <c r="O31" s="16"/>
    </row>
    <row r="32" spans="1:18" ht="43.5" customHeight="1" x14ac:dyDescent="0.3">
      <c r="A32" s="459" t="s">
        <v>257</v>
      </c>
      <c r="B32" s="543" t="s">
        <v>123</v>
      </c>
      <c r="C32" s="101" t="s">
        <v>52</v>
      </c>
      <c r="D32" s="87" t="s">
        <v>70</v>
      </c>
      <c r="E32" s="88" t="s">
        <v>23</v>
      </c>
      <c r="F32" s="89" t="s">
        <v>73</v>
      </c>
      <c r="G32" s="90">
        <v>3</v>
      </c>
      <c r="H32" s="109" t="s">
        <v>233</v>
      </c>
      <c r="I32" s="68" t="s">
        <v>24</v>
      </c>
      <c r="J32" s="242"/>
      <c r="K32" s="131"/>
      <c r="L32" s="131"/>
      <c r="M32" s="131">
        <f t="shared" si="2"/>
        <v>0</v>
      </c>
      <c r="N32" s="227"/>
      <c r="O32" s="16"/>
    </row>
    <row r="33" spans="1:15" ht="38.25" customHeight="1" x14ac:dyDescent="0.3">
      <c r="A33" s="460"/>
      <c r="B33" s="544"/>
      <c r="C33" s="205" t="s">
        <v>52</v>
      </c>
      <c r="D33" s="230" t="s">
        <v>70</v>
      </c>
      <c r="E33" s="230" t="s">
        <v>23</v>
      </c>
      <c r="F33" s="231" t="s">
        <v>73</v>
      </c>
      <c r="G33" s="256">
        <v>3</v>
      </c>
      <c r="H33" s="230" t="s">
        <v>233</v>
      </c>
      <c r="I33" s="230" t="s">
        <v>76</v>
      </c>
      <c r="J33" s="242"/>
      <c r="K33" s="131"/>
      <c r="L33" s="131"/>
      <c r="M33" s="131">
        <f t="shared" si="2"/>
        <v>0</v>
      </c>
      <c r="N33" s="227"/>
      <c r="O33" s="16"/>
    </row>
    <row r="34" spans="1:15" ht="93.75" customHeight="1" x14ac:dyDescent="0.3">
      <c r="A34" s="254" t="s">
        <v>272</v>
      </c>
      <c r="B34" s="257" t="s">
        <v>108</v>
      </c>
      <c r="C34" s="101" t="s">
        <v>52</v>
      </c>
      <c r="D34" s="87" t="s">
        <v>70</v>
      </c>
      <c r="E34" s="88" t="s">
        <v>22</v>
      </c>
      <c r="F34" s="89" t="s">
        <v>73</v>
      </c>
      <c r="G34" s="90">
        <v>3</v>
      </c>
      <c r="H34" s="106" t="s">
        <v>234</v>
      </c>
      <c r="I34" s="68" t="s">
        <v>24</v>
      </c>
      <c r="J34" s="242">
        <v>84500</v>
      </c>
      <c r="K34" s="242">
        <v>84500</v>
      </c>
      <c r="L34" s="242">
        <v>84500</v>
      </c>
      <c r="M34" s="131">
        <f t="shared" si="2"/>
        <v>253500</v>
      </c>
      <c r="N34" s="227"/>
      <c r="O34" s="16"/>
    </row>
    <row r="35" spans="1:15" s="53" customFormat="1" ht="144.6" hidden="1" customHeight="1" x14ac:dyDescent="0.3">
      <c r="A35" s="428" t="s">
        <v>275</v>
      </c>
      <c r="B35" s="429" t="s">
        <v>307</v>
      </c>
      <c r="C35" s="426" t="s">
        <v>52</v>
      </c>
      <c r="D35" s="71" t="s">
        <v>70</v>
      </c>
      <c r="E35" s="78" t="s">
        <v>23</v>
      </c>
      <c r="F35" s="79" t="s">
        <v>73</v>
      </c>
      <c r="G35" s="73">
        <v>3</v>
      </c>
      <c r="H35" s="78" t="s">
        <v>262</v>
      </c>
      <c r="I35" s="71" t="s">
        <v>24</v>
      </c>
      <c r="J35" s="242">
        <v>0</v>
      </c>
      <c r="K35" s="131">
        <v>0</v>
      </c>
      <c r="L35" s="131">
        <v>0</v>
      </c>
      <c r="M35" s="131">
        <f t="shared" si="2"/>
        <v>0</v>
      </c>
      <c r="N35" s="430"/>
      <c r="O35" s="16"/>
    </row>
    <row r="36" spans="1:15" s="53" customFormat="1" ht="155.4" hidden="1" customHeight="1" x14ac:dyDescent="0.3">
      <c r="A36" s="428" t="s">
        <v>276</v>
      </c>
      <c r="B36" s="429" t="s">
        <v>305</v>
      </c>
      <c r="C36" s="426" t="s">
        <v>52</v>
      </c>
      <c r="D36" s="71" t="s">
        <v>70</v>
      </c>
      <c r="E36" s="78" t="s">
        <v>23</v>
      </c>
      <c r="F36" s="79" t="s">
        <v>73</v>
      </c>
      <c r="G36" s="73">
        <v>3</v>
      </c>
      <c r="H36" s="78" t="s">
        <v>306</v>
      </c>
      <c r="I36" s="71" t="s">
        <v>24</v>
      </c>
      <c r="J36" s="242">
        <v>0</v>
      </c>
      <c r="K36" s="131">
        <v>0</v>
      </c>
      <c r="L36" s="131">
        <v>0</v>
      </c>
      <c r="M36" s="131">
        <f t="shared" si="2"/>
        <v>0</v>
      </c>
      <c r="N36" s="430"/>
      <c r="O36" s="16"/>
    </row>
    <row r="37" spans="1:15" ht="27.75" customHeight="1" x14ac:dyDescent="0.25">
      <c r="A37" s="234"/>
      <c r="B37" s="235" t="s">
        <v>17</v>
      </c>
      <c r="C37" s="236"/>
      <c r="D37" s="235"/>
      <c r="E37" s="235"/>
      <c r="F37" s="237"/>
      <c r="G37" s="238"/>
      <c r="H37" s="239"/>
      <c r="I37" s="235"/>
      <c r="J37" s="248">
        <f>SUM(J28:J36)</f>
        <v>84500</v>
      </c>
      <c r="K37" s="248">
        <f>SUM(K28:K36)</f>
        <v>84500</v>
      </c>
      <c r="L37" s="248">
        <f>SUM(L28:L36)</f>
        <v>84500</v>
      </c>
      <c r="M37" s="248">
        <f>SUM(M28:M35)</f>
        <v>253500</v>
      </c>
      <c r="N37" s="236"/>
      <c r="O37" s="8"/>
    </row>
    <row r="38" spans="1:15" ht="23.25" customHeight="1" x14ac:dyDescent="0.25">
      <c r="A38" s="249" t="s">
        <v>18</v>
      </c>
      <c r="B38" s="582" t="s">
        <v>34</v>
      </c>
      <c r="C38" s="583"/>
      <c r="D38" s="583"/>
      <c r="E38" s="583"/>
      <c r="F38" s="583"/>
      <c r="G38" s="583"/>
      <c r="H38" s="583"/>
      <c r="I38" s="583"/>
      <c r="J38" s="583"/>
      <c r="K38" s="583"/>
      <c r="L38" s="583"/>
      <c r="M38" s="584"/>
      <c r="N38" s="258"/>
    </row>
    <row r="39" spans="1:15" ht="70.5" customHeight="1" x14ac:dyDescent="0.25">
      <c r="A39" s="459" t="s">
        <v>27</v>
      </c>
      <c r="B39" s="543" t="s">
        <v>126</v>
      </c>
      <c r="C39" s="457" t="s">
        <v>52</v>
      </c>
      <c r="D39" s="68" t="s">
        <v>70</v>
      </c>
      <c r="E39" s="68" t="s">
        <v>71</v>
      </c>
      <c r="F39" s="69" t="s">
        <v>73</v>
      </c>
      <c r="G39" s="105">
        <v>3</v>
      </c>
      <c r="H39" s="74" t="s">
        <v>213</v>
      </c>
      <c r="I39" s="68" t="s">
        <v>76</v>
      </c>
      <c r="J39" s="259"/>
      <c r="K39" s="169"/>
      <c r="L39" s="169">
        <v>0</v>
      </c>
      <c r="M39" s="169">
        <f>SUM(J39:L39)</f>
        <v>0</v>
      </c>
      <c r="N39" s="568" t="s">
        <v>96</v>
      </c>
    </row>
    <row r="40" spans="1:15" ht="75" customHeight="1" x14ac:dyDescent="0.25">
      <c r="A40" s="559"/>
      <c r="B40" s="572"/>
      <c r="C40" s="581"/>
      <c r="D40" s="68" t="s">
        <v>70</v>
      </c>
      <c r="E40" s="68" t="s">
        <v>23</v>
      </c>
      <c r="F40" s="69" t="s">
        <v>73</v>
      </c>
      <c r="G40" s="105">
        <v>3</v>
      </c>
      <c r="H40" s="74" t="s">
        <v>213</v>
      </c>
      <c r="I40" s="68" t="s">
        <v>76</v>
      </c>
      <c r="J40" s="259"/>
      <c r="K40" s="169"/>
      <c r="L40" s="169">
        <v>0</v>
      </c>
      <c r="M40" s="169">
        <f>SUM(J40:L40)</f>
        <v>0</v>
      </c>
      <c r="N40" s="560"/>
      <c r="O40" s="27"/>
    </row>
    <row r="41" spans="1:15" ht="141.75" customHeight="1" x14ac:dyDescent="0.25">
      <c r="A41" s="98" t="s">
        <v>35</v>
      </c>
      <c r="B41" s="120" t="s">
        <v>57</v>
      </c>
      <c r="C41" s="93" t="s">
        <v>52</v>
      </c>
      <c r="D41" s="98"/>
      <c r="E41" s="98"/>
      <c r="F41" s="157"/>
      <c r="G41" s="158"/>
      <c r="H41" s="74"/>
      <c r="I41" s="98"/>
      <c r="J41" s="259"/>
      <c r="K41" s="169"/>
      <c r="L41" s="169"/>
      <c r="M41" s="169">
        <f t="shared" ref="M41:M42" si="3">SUM(J41:L41)</f>
        <v>0</v>
      </c>
      <c r="N41" s="260" t="s">
        <v>84</v>
      </c>
    </row>
    <row r="42" spans="1:15" ht="110.25" customHeight="1" x14ac:dyDescent="0.25">
      <c r="A42" s="98" t="s">
        <v>36</v>
      </c>
      <c r="B42" s="120" t="s">
        <v>58</v>
      </c>
      <c r="C42" s="93" t="s">
        <v>52</v>
      </c>
      <c r="D42" s="98"/>
      <c r="E42" s="98"/>
      <c r="F42" s="157"/>
      <c r="G42" s="158"/>
      <c r="H42" s="74"/>
      <c r="I42" s="98"/>
      <c r="J42" s="259"/>
      <c r="K42" s="169"/>
      <c r="L42" s="169"/>
      <c r="M42" s="169">
        <f t="shared" si="3"/>
        <v>0</v>
      </c>
      <c r="N42" s="232"/>
    </row>
    <row r="43" spans="1:15" ht="46.2" customHeight="1" x14ac:dyDescent="0.25">
      <c r="A43" s="459" t="s">
        <v>37</v>
      </c>
      <c r="B43" s="585" t="s">
        <v>127</v>
      </c>
      <c r="C43" s="93" t="s">
        <v>52</v>
      </c>
      <c r="D43" s="68" t="s">
        <v>70</v>
      </c>
      <c r="E43" s="68" t="s">
        <v>23</v>
      </c>
      <c r="F43" s="69" t="s">
        <v>73</v>
      </c>
      <c r="G43" s="105">
        <v>3</v>
      </c>
      <c r="H43" s="74" t="s">
        <v>214</v>
      </c>
      <c r="I43" s="68" t="s">
        <v>24</v>
      </c>
      <c r="J43" s="242"/>
      <c r="K43" s="169"/>
      <c r="L43" s="167"/>
      <c r="M43" s="131">
        <f t="shared" ref="M43:M53" si="4">SUM(J43:L43)</f>
        <v>0</v>
      </c>
      <c r="N43" s="261" t="s">
        <v>137</v>
      </c>
    </row>
    <row r="44" spans="1:15" ht="49.2" customHeight="1" x14ac:dyDescent="0.25">
      <c r="A44" s="559"/>
      <c r="B44" s="586"/>
      <c r="C44" s="93" t="s">
        <v>52</v>
      </c>
      <c r="D44" s="68" t="s">
        <v>70</v>
      </c>
      <c r="E44" s="68" t="s">
        <v>71</v>
      </c>
      <c r="F44" s="69" t="s">
        <v>73</v>
      </c>
      <c r="G44" s="105">
        <v>3</v>
      </c>
      <c r="H44" s="74" t="s">
        <v>214</v>
      </c>
      <c r="I44" s="68" t="s">
        <v>76</v>
      </c>
      <c r="J44" s="242"/>
      <c r="K44" s="169"/>
      <c r="L44" s="167"/>
      <c r="M44" s="131">
        <f t="shared" si="4"/>
        <v>0</v>
      </c>
      <c r="N44" s="262" t="s">
        <v>99</v>
      </c>
    </row>
    <row r="45" spans="1:15" ht="66.75" customHeight="1" x14ac:dyDescent="0.25">
      <c r="A45" s="460"/>
      <c r="B45" s="586"/>
      <c r="C45" s="93" t="s">
        <v>52</v>
      </c>
      <c r="D45" s="68" t="s">
        <v>70</v>
      </c>
      <c r="E45" s="68" t="s">
        <v>23</v>
      </c>
      <c r="F45" s="69" t="s">
        <v>73</v>
      </c>
      <c r="G45" s="105">
        <v>3</v>
      </c>
      <c r="H45" s="74" t="s">
        <v>214</v>
      </c>
      <c r="I45" s="68" t="s">
        <v>76</v>
      </c>
      <c r="J45" s="242"/>
      <c r="K45" s="168"/>
      <c r="L45" s="167"/>
      <c r="M45" s="131">
        <f t="shared" si="4"/>
        <v>0</v>
      </c>
      <c r="N45" s="262" t="s">
        <v>99</v>
      </c>
      <c r="O45" s="28"/>
    </row>
    <row r="46" spans="1:15" s="26" customFormat="1" ht="66.75" customHeight="1" x14ac:dyDescent="0.25">
      <c r="A46" s="263"/>
      <c r="B46" s="586"/>
      <c r="C46" s="93" t="s">
        <v>52</v>
      </c>
      <c r="D46" s="68" t="s">
        <v>70</v>
      </c>
      <c r="E46" s="68" t="s">
        <v>23</v>
      </c>
      <c r="F46" s="69" t="s">
        <v>73</v>
      </c>
      <c r="G46" s="105">
        <v>3</v>
      </c>
      <c r="H46" s="74" t="s">
        <v>214</v>
      </c>
      <c r="I46" s="68" t="s">
        <v>162</v>
      </c>
      <c r="J46" s="264"/>
      <c r="K46" s="131"/>
      <c r="L46" s="128"/>
      <c r="M46" s="131">
        <f t="shared" si="4"/>
        <v>0</v>
      </c>
      <c r="N46" s="262" t="s">
        <v>99</v>
      </c>
      <c r="O46" s="36"/>
    </row>
    <row r="47" spans="1:15" s="26" customFormat="1" ht="66.75" customHeight="1" x14ac:dyDescent="0.25">
      <c r="A47" s="263"/>
      <c r="B47" s="586"/>
      <c r="C47" s="93" t="s">
        <v>52</v>
      </c>
      <c r="D47" s="68" t="s">
        <v>70</v>
      </c>
      <c r="E47" s="68" t="s">
        <v>23</v>
      </c>
      <c r="F47" s="69" t="s">
        <v>73</v>
      </c>
      <c r="G47" s="105">
        <v>3</v>
      </c>
      <c r="H47" s="74" t="s">
        <v>214</v>
      </c>
      <c r="I47" s="68" t="s">
        <v>24</v>
      </c>
      <c r="J47" s="264"/>
      <c r="K47" s="131"/>
      <c r="L47" s="169"/>
      <c r="M47" s="131">
        <f t="shared" si="4"/>
        <v>0</v>
      </c>
      <c r="N47" s="262" t="s">
        <v>99</v>
      </c>
    </row>
    <row r="48" spans="1:15" s="53" customFormat="1" ht="66.75" customHeight="1" x14ac:dyDescent="0.25">
      <c r="A48" s="351"/>
      <c r="B48" s="587"/>
      <c r="C48" s="93" t="s">
        <v>52</v>
      </c>
      <c r="D48" s="71" t="s">
        <v>70</v>
      </c>
      <c r="E48" s="71" t="s">
        <v>23</v>
      </c>
      <c r="F48" s="72" t="s">
        <v>73</v>
      </c>
      <c r="G48" s="73">
        <v>3</v>
      </c>
      <c r="H48" s="106" t="s">
        <v>256</v>
      </c>
      <c r="I48" s="71" t="s">
        <v>76</v>
      </c>
      <c r="J48" s="264"/>
      <c r="K48" s="131"/>
      <c r="L48" s="169"/>
      <c r="M48" s="131">
        <f t="shared" si="4"/>
        <v>0</v>
      </c>
      <c r="N48" s="262" t="s">
        <v>99</v>
      </c>
    </row>
    <row r="49" spans="1:15" ht="78.75" customHeight="1" x14ac:dyDescent="0.25">
      <c r="A49" s="98" t="s">
        <v>60</v>
      </c>
      <c r="B49" s="120" t="s">
        <v>126</v>
      </c>
      <c r="C49" s="93" t="s">
        <v>52</v>
      </c>
      <c r="D49" s="68" t="s">
        <v>70</v>
      </c>
      <c r="E49" s="68" t="s">
        <v>23</v>
      </c>
      <c r="F49" s="69" t="s">
        <v>73</v>
      </c>
      <c r="G49" s="105">
        <v>3</v>
      </c>
      <c r="H49" s="74" t="s">
        <v>213</v>
      </c>
      <c r="I49" s="68" t="s">
        <v>24</v>
      </c>
      <c r="J49" s="259"/>
      <c r="K49" s="169">
        <v>0</v>
      </c>
      <c r="L49" s="169">
        <v>0</v>
      </c>
      <c r="M49" s="169">
        <f t="shared" si="4"/>
        <v>0</v>
      </c>
      <c r="N49" s="260" t="s">
        <v>101</v>
      </c>
    </row>
    <row r="50" spans="1:15" ht="81.75" customHeight="1" x14ac:dyDescent="0.25">
      <c r="A50" s="98" t="s">
        <v>38</v>
      </c>
      <c r="B50" s="120" t="s">
        <v>109</v>
      </c>
      <c r="C50" s="93" t="s">
        <v>52</v>
      </c>
      <c r="D50" s="68" t="s">
        <v>70</v>
      </c>
      <c r="E50" s="68" t="s">
        <v>23</v>
      </c>
      <c r="F50" s="69" t="s">
        <v>73</v>
      </c>
      <c r="G50" s="105">
        <v>3</v>
      </c>
      <c r="H50" s="74" t="s">
        <v>235</v>
      </c>
      <c r="I50" s="68" t="s">
        <v>76</v>
      </c>
      <c r="J50" s="259"/>
      <c r="K50" s="169">
        <v>0</v>
      </c>
      <c r="L50" s="169">
        <v>0</v>
      </c>
      <c r="M50" s="169">
        <f t="shared" si="4"/>
        <v>0</v>
      </c>
      <c r="N50" s="232" t="s">
        <v>100</v>
      </c>
    </row>
    <row r="51" spans="1:15" ht="132" customHeight="1" x14ac:dyDescent="0.25">
      <c r="A51" s="98" t="s">
        <v>65</v>
      </c>
      <c r="B51" s="120" t="s">
        <v>61</v>
      </c>
      <c r="C51" s="93" t="s">
        <v>52</v>
      </c>
      <c r="D51" s="98" t="s">
        <v>70</v>
      </c>
      <c r="E51" s="98" t="s">
        <v>23</v>
      </c>
      <c r="F51" s="157" t="s">
        <v>73</v>
      </c>
      <c r="G51" s="158">
        <v>3</v>
      </c>
      <c r="H51" s="74" t="s">
        <v>236</v>
      </c>
      <c r="I51" s="98" t="s">
        <v>76</v>
      </c>
      <c r="J51" s="259"/>
      <c r="K51" s="169" t="s">
        <v>138</v>
      </c>
      <c r="L51" s="169" t="s">
        <v>138</v>
      </c>
      <c r="M51" s="169">
        <f t="shared" si="4"/>
        <v>0</v>
      </c>
      <c r="N51" s="232" t="s">
        <v>85</v>
      </c>
    </row>
    <row r="52" spans="1:15" ht="133.5" customHeight="1" x14ac:dyDescent="0.25">
      <c r="A52" s="98" t="s">
        <v>66</v>
      </c>
      <c r="B52" s="112" t="s">
        <v>59</v>
      </c>
      <c r="C52" s="93"/>
      <c r="D52" s="98"/>
      <c r="E52" s="98"/>
      <c r="F52" s="157"/>
      <c r="G52" s="158"/>
      <c r="H52" s="74"/>
      <c r="I52" s="98"/>
      <c r="J52" s="259"/>
      <c r="K52" s="169"/>
      <c r="L52" s="169"/>
      <c r="M52" s="169">
        <f t="shared" si="4"/>
        <v>0</v>
      </c>
      <c r="N52" s="232" t="s">
        <v>89</v>
      </c>
    </row>
    <row r="53" spans="1:15" ht="221.25" customHeight="1" x14ac:dyDescent="0.25">
      <c r="A53" s="98" t="s">
        <v>139</v>
      </c>
      <c r="B53" s="120" t="s">
        <v>140</v>
      </c>
      <c r="C53" s="93" t="s">
        <v>52</v>
      </c>
      <c r="D53" s="98" t="s">
        <v>70</v>
      </c>
      <c r="E53" s="98" t="s">
        <v>23</v>
      </c>
      <c r="F53" s="157" t="s">
        <v>73</v>
      </c>
      <c r="G53" s="158">
        <v>3</v>
      </c>
      <c r="H53" s="74" t="s">
        <v>237</v>
      </c>
      <c r="I53" s="98" t="s">
        <v>24</v>
      </c>
      <c r="J53" s="259"/>
      <c r="K53" s="169" t="s">
        <v>138</v>
      </c>
      <c r="L53" s="169" t="s">
        <v>138</v>
      </c>
      <c r="M53" s="169">
        <f t="shared" si="4"/>
        <v>0</v>
      </c>
      <c r="N53" s="232" t="s">
        <v>85</v>
      </c>
    </row>
    <row r="54" spans="1:15" s="37" customFormat="1" ht="221.25" customHeight="1" x14ac:dyDescent="0.25">
      <c r="A54" s="98" t="s">
        <v>200</v>
      </c>
      <c r="B54" s="120" t="s">
        <v>203</v>
      </c>
      <c r="C54" s="93" t="s">
        <v>52</v>
      </c>
      <c r="D54" s="98" t="s">
        <v>70</v>
      </c>
      <c r="E54" s="98" t="s">
        <v>23</v>
      </c>
      <c r="F54" s="157" t="s">
        <v>73</v>
      </c>
      <c r="G54" s="158">
        <v>3</v>
      </c>
      <c r="H54" s="74" t="s">
        <v>238</v>
      </c>
      <c r="I54" s="98" t="s">
        <v>24</v>
      </c>
      <c r="J54" s="259"/>
      <c r="K54" s="168"/>
      <c r="L54" s="169"/>
      <c r="M54" s="169">
        <f t="shared" ref="M54:M62" si="5">SUM(J54:L54)</f>
        <v>0</v>
      </c>
      <c r="N54" s="232"/>
    </row>
    <row r="55" spans="1:15" s="37" customFormat="1" ht="221.25" customHeight="1" x14ac:dyDescent="0.25">
      <c r="A55" s="98" t="s">
        <v>202</v>
      </c>
      <c r="B55" s="120" t="s">
        <v>203</v>
      </c>
      <c r="C55" s="93" t="s">
        <v>52</v>
      </c>
      <c r="D55" s="98" t="s">
        <v>70</v>
      </c>
      <c r="E55" s="98" t="s">
        <v>23</v>
      </c>
      <c r="F55" s="157" t="s">
        <v>73</v>
      </c>
      <c r="G55" s="158">
        <v>3</v>
      </c>
      <c r="H55" s="74" t="s">
        <v>238</v>
      </c>
      <c r="I55" s="98" t="s">
        <v>162</v>
      </c>
      <c r="J55" s="259"/>
      <c r="K55" s="169"/>
      <c r="L55" s="169"/>
      <c r="M55" s="169">
        <f t="shared" si="5"/>
        <v>0</v>
      </c>
      <c r="N55" s="232"/>
    </row>
    <row r="56" spans="1:15" s="37" customFormat="1" ht="221.25" customHeight="1" x14ac:dyDescent="0.25">
      <c r="A56" s="98" t="s">
        <v>201</v>
      </c>
      <c r="B56" s="120" t="s">
        <v>203</v>
      </c>
      <c r="C56" s="93" t="s">
        <v>52</v>
      </c>
      <c r="D56" s="98" t="s">
        <v>70</v>
      </c>
      <c r="E56" s="98" t="s">
        <v>23</v>
      </c>
      <c r="F56" s="157" t="s">
        <v>73</v>
      </c>
      <c r="G56" s="158">
        <v>3</v>
      </c>
      <c r="H56" s="74" t="s">
        <v>238</v>
      </c>
      <c r="I56" s="98" t="s">
        <v>76</v>
      </c>
      <c r="J56" s="259"/>
      <c r="K56" s="168"/>
      <c r="L56" s="169"/>
      <c r="M56" s="169">
        <f t="shared" si="5"/>
        <v>0</v>
      </c>
      <c r="N56" s="232"/>
    </row>
    <row r="57" spans="1:15" s="422" customFormat="1" ht="221.25" customHeight="1" x14ac:dyDescent="0.25">
      <c r="A57" s="71" t="s">
        <v>258</v>
      </c>
      <c r="B57" s="110" t="s">
        <v>264</v>
      </c>
      <c r="C57" s="64" t="s">
        <v>52</v>
      </c>
      <c r="D57" s="71" t="s">
        <v>70</v>
      </c>
      <c r="E57" s="71" t="s">
        <v>23</v>
      </c>
      <c r="F57" s="72" t="s">
        <v>73</v>
      </c>
      <c r="G57" s="73">
        <v>3</v>
      </c>
      <c r="H57" s="78" t="s">
        <v>259</v>
      </c>
      <c r="I57" s="71" t="s">
        <v>162</v>
      </c>
      <c r="J57" s="128"/>
      <c r="K57" s="167"/>
      <c r="L57" s="128"/>
      <c r="M57" s="169">
        <f t="shared" si="5"/>
        <v>0</v>
      </c>
      <c r="N57" s="415"/>
    </row>
    <row r="58" spans="1:15" s="422" customFormat="1" ht="221.25" customHeight="1" x14ac:dyDescent="0.25">
      <c r="A58" s="71" t="s">
        <v>287</v>
      </c>
      <c r="B58" s="110" t="str">
        <f t="shared" ref="B58:L58" si="6">B57</f>
        <v>Разработка дизайн-проекта к ПСД на модернизацию городской библиотеки</v>
      </c>
      <c r="C58" s="64" t="str">
        <f t="shared" si="6"/>
        <v>ОКСМПиИО</v>
      </c>
      <c r="D58" s="71" t="str">
        <f t="shared" si="6"/>
        <v>059</v>
      </c>
      <c r="E58" s="71" t="str">
        <f t="shared" si="6"/>
        <v>0801</v>
      </c>
      <c r="F58" s="72" t="str">
        <f t="shared" si="6"/>
        <v>06</v>
      </c>
      <c r="G58" s="73">
        <f t="shared" si="6"/>
        <v>3</v>
      </c>
      <c r="H58" s="78" t="str">
        <f t="shared" si="6"/>
        <v>0094150</v>
      </c>
      <c r="I58" s="71" t="s">
        <v>24</v>
      </c>
      <c r="J58" s="128">
        <f t="shared" si="6"/>
        <v>0</v>
      </c>
      <c r="K58" s="167">
        <f t="shared" si="6"/>
        <v>0</v>
      </c>
      <c r="L58" s="128">
        <f t="shared" si="6"/>
        <v>0</v>
      </c>
      <c r="M58" s="169">
        <f t="shared" si="5"/>
        <v>0</v>
      </c>
      <c r="N58" s="415"/>
    </row>
    <row r="59" spans="1:15" s="422" customFormat="1" ht="221.25" customHeight="1" x14ac:dyDescent="0.25">
      <c r="A59" s="71" t="s">
        <v>283</v>
      </c>
      <c r="B59" s="110" t="s">
        <v>284</v>
      </c>
      <c r="C59" s="64" t="s">
        <v>52</v>
      </c>
      <c r="D59" s="71" t="s">
        <v>70</v>
      </c>
      <c r="E59" s="71" t="s">
        <v>23</v>
      </c>
      <c r="F59" s="72" t="s">
        <v>73</v>
      </c>
      <c r="G59" s="73">
        <v>3</v>
      </c>
      <c r="H59" s="78" t="s">
        <v>290</v>
      </c>
      <c r="I59" s="71" t="s">
        <v>24</v>
      </c>
      <c r="J59" s="128"/>
      <c r="K59" s="167"/>
      <c r="L59" s="128"/>
      <c r="M59" s="169">
        <f t="shared" si="5"/>
        <v>0</v>
      </c>
      <c r="N59" s="415"/>
    </row>
    <row r="60" spans="1:15" s="422" customFormat="1" ht="221.25" customHeight="1" x14ac:dyDescent="0.25">
      <c r="A60" s="71" t="s">
        <v>286</v>
      </c>
      <c r="B60" s="110" t="s">
        <v>284</v>
      </c>
      <c r="C60" s="64" t="s">
        <v>52</v>
      </c>
      <c r="D60" s="71" t="s">
        <v>70</v>
      </c>
      <c r="E60" s="71" t="s">
        <v>23</v>
      </c>
      <c r="F60" s="72" t="s">
        <v>73</v>
      </c>
      <c r="G60" s="73">
        <v>3</v>
      </c>
      <c r="H60" s="78" t="s">
        <v>290</v>
      </c>
      <c r="I60" s="71" t="s">
        <v>162</v>
      </c>
      <c r="J60" s="128"/>
      <c r="K60" s="167"/>
      <c r="L60" s="128"/>
      <c r="M60" s="169">
        <f t="shared" si="5"/>
        <v>0</v>
      </c>
      <c r="N60" s="415"/>
    </row>
    <row r="61" spans="1:15" s="422" customFormat="1" ht="221.25" customHeight="1" x14ac:dyDescent="0.25">
      <c r="A61" s="71" t="s">
        <v>291</v>
      </c>
      <c r="B61" s="110" t="s">
        <v>282</v>
      </c>
      <c r="C61" s="64" t="s">
        <v>52</v>
      </c>
      <c r="D61" s="71" t="s">
        <v>70</v>
      </c>
      <c r="E61" s="71" t="s">
        <v>23</v>
      </c>
      <c r="F61" s="72" t="s">
        <v>73</v>
      </c>
      <c r="G61" s="73">
        <v>3</v>
      </c>
      <c r="H61" s="78" t="s">
        <v>285</v>
      </c>
      <c r="I61" s="71" t="s">
        <v>24</v>
      </c>
      <c r="J61" s="128"/>
      <c r="K61" s="167"/>
      <c r="L61" s="128"/>
      <c r="M61" s="169">
        <f t="shared" si="5"/>
        <v>0</v>
      </c>
      <c r="N61" s="415"/>
    </row>
    <row r="62" spans="1:15" s="422" customFormat="1" ht="221.25" customHeight="1" x14ac:dyDescent="0.25">
      <c r="A62" s="71" t="s">
        <v>303</v>
      </c>
      <c r="B62" s="110" t="s">
        <v>282</v>
      </c>
      <c r="C62" s="64" t="s">
        <v>52</v>
      </c>
      <c r="D62" s="71" t="s">
        <v>70</v>
      </c>
      <c r="E62" s="71" t="s">
        <v>23</v>
      </c>
      <c r="F62" s="72" t="s">
        <v>73</v>
      </c>
      <c r="G62" s="73">
        <v>3</v>
      </c>
      <c r="H62" s="78" t="s">
        <v>285</v>
      </c>
      <c r="I62" s="71" t="s">
        <v>162</v>
      </c>
      <c r="J62" s="167">
        <f>1507082.66</f>
        <v>1507082.66</v>
      </c>
      <c r="K62" s="167"/>
      <c r="L62" s="167"/>
      <c r="M62" s="169">
        <f t="shared" si="5"/>
        <v>1507082.66</v>
      </c>
      <c r="N62" s="415"/>
    </row>
    <row r="63" spans="1:15" ht="28.5" customHeight="1" x14ac:dyDescent="0.25">
      <c r="A63" s="234"/>
      <c r="B63" s="235" t="s">
        <v>19</v>
      </c>
      <c r="C63" s="236"/>
      <c r="D63" s="235"/>
      <c r="E63" s="235"/>
      <c r="F63" s="237"/>
      <c r="G63" s="238"/>
      <c r="H63" s="239"/>
      <c r="I63" s="235"/>
      <c r="J63" s="265">
        <f>SUM(J39:J62)</f>
        <v>1507082.66</v>
      </c>
      <c r="K63" s="265">
        <f>SUM(K39:K56)</f>
        <v>0</v>
      </c>
      <c r="L63" s="265">
        <f t="shared" ref="L63" si="7">SUM(L39:L56)</f>
        <v>0</v>
      </c>
      <c r="M63" s="265">
        <f>J63+K63+L63</f>
        <v>1507082.66</v>
      </c>
      <c r="N63" s="236"/>
      <c r="O63" s="8"/>
    </row>
    <row r="64" spans="1:15" ht="24" customHeight="1" x14ac:dyDescent="0.25">
      <c r="A64" s="266" t="s">
        <v>63</v>
      </c>
      <c r="B64" s="582" t="s">
        <v>197</v>
      </c>
      <c r="C64" s="583"/>
      <c r="D64" s="583"/>
      <c r="E64" s="583"/>
      <c r="F64" s="583"/>
      <c r="G64" s="583"/>
      <c r="H64" s="583"/>
      <c r="I64" s="583"/>
      <c r="J64" s="583"/>
      <c r="K64" s="583"/>
      <c r="L64" s="583"/>
      <c r="M64" s="584"/>
      <c r="N64" s="267"/>
    </row>
    <row r="65" spans="1:15" ht="15.75" customHeight="1" x14ac:dyDescent="0.3">
      <c r="A65" s="268" t="s">
        <v>39</v>
      </c>
      <c r="B65" s="457" t="s">
        <v>62</v>
      </c>
      <c r="C65" s="101" t="s">
        <v>52</v>
      </c>
      <c r="D65" s="98" t="s">
        <v>70</v>
      </c>
      <c r="E65" s="98" t="s">
        <v>22</v>
      </c>
      <c r="F65" s="157" t="s">
        <v>73</v>
      </c>
      <c r="G65" s="158">
        <v>3</v>
      </c>
      <c r="H65" s="74" t="s">
        <v>212</v>
      </c>
      <c r="I65" s="98" t="s">
        <v>41</v>
      </c>
      <c r="J65" s="173">
        <f>893356.96</f>
        <v>893356.96</v>
      </c>
      <c r="K65" s="173">
        <f t="shared" ref="K65:L65" si="8">893356.96</f>
        <v>893356.96</v>
      </c>
      <c r="L65" s="173">
        <f t="shared" si="8"/>
        <v>893356.96</v>
      </c>
      <c r="M65" s="176">
        <f t="shared" ref="M65:M76" si="9">SUM(J65:L65)</f>
        <v>2680070.88</v>
      </c>
      <c r="N65" s="568"/>
      <c r="O65" s="16"/>
    </row>
    <row r="66" spans="1:15" s="45" customFormat="1" ht="15.75" customHeight="1" x14ac:dyDescent="0.3">
      <c r="A66" s="268" t="s">
        <v>39</v>
      </c>
      <c r="B66" s="581"/>
      <c r="C66" s="101" t="s">
        <v>52</v>
      </c>
      <c r="D66" s="98" t="s">
        <v>70</v>
      </c>
      <c r="E66" s="98" t="s">
        <v>22</v>
      </c>
      <c r="F66" s="157" t="s">
        <v>73</v>
      </c>
      <c r="G66" s="158">
        <v>3</v>
      </c>
      <c r="H66" s="175" t="s">
        <v>243</v>
      </c>
      <c r="I66" s="98" t="s">
        <v>41</v>
      </c>
      <c r="J66" s="300">
        <v>258552.31</v>
      </c>
      <c r="K66" s="300">
        <v>258552.31</v>
      </c>
      <c r="L66" s="300">
        <v>258552.31</v>
      </c>
      <c r="M66" s="176">
        <f t="shared" si="9"/>
        <v>775656.92999999993</v>
      </c>
      <c r="N66" s="560"/>
      <c r="O66" s="16"/>
    </row>
    <row r="67" spans="1:15" s="40" customFormat="1" ht="15.75" customHeight="1" x14ac:dyDescent="0.3">
      <c r="A67" s="269"/>
      <c r="B67" s="581"/>
      <c r="C67" s="101" t="s">
        <v>52</v>
      </c>
      <c r="D67" s="98" t="s">
        <v>70</v>
      </c>
      <c r="E67" s="74" t="s">
        <v>22</v>
      </c>
      <c r="F67" s="177" t="s">
        <v>73</v>
      </c>
      <c r="G67" s="158">
        <v>3</v>
      </c>
      <c r="H67" s="175" t="s">
        <v>212</v>
      </c>
      <c r="I67" s="98" t="s">
        <v>240</v>
      </c>
      <c r="J67" s="173">
        <v>269793.8</v>
      </c>
      <c r="K67" s="173">
        <v>269793.8</v>
      </c>
      <c r="L67" s="173">
        <v>269793.8</v>
      </c>
      <c r="M67" s="176">
        <f t="shared" si="9"/>
        <v>809381.39999999991</v>
      </c>
      <c r="N67" s="560"/>
      <c r="O67" s="16"/>
    </row>
    <row r="68" spans="1:15" s="45" customFormat="1" ht="15.75" customHeight="1" x14ac:dyDescent="0.3">
      <c r="A68" s="269"/>
      <c r="B68" s="581"/>
      <c r="C68" s="101" t="s">
        <v>52</v>
      </c>
      <c r="D68" s="98" t="s">
        <v>70</v>
      </c>
      <c r="E68" s="74" t="s">
        <v>22</v>
      </c>
      <c r="F68" s="177" t="s">
        <v>73</v>
      </c>
      <c r="G68" s="158">
        <v>3</v>
      </c>
      <c r="H68" s="175" t="s">
        <v>243</v>
      </c>
      <c r="I68" s="98" t="s">
        <v>240</v>
      </c>
      <c r="J68" s="300">
        <v>78082.8</v>
      </c>
      <c r="K68" s="300">
        <v>78082.8</v>
      </c>
      <c r="L68" s="300">
        <v>78082.8</v>
      </c>
      <c r="M68" s="176">
        <f t="shared" si="9"/>
        <v>234248.40000000002</v>
      </c>
      <c r="N68" s="560"/>
      <c r="O68" s="16"/>
    </row>
    <row r="69" spans="1:15" x14ac:dyDescent="0.3">
      <c r="A69" s="269"/>
      <c r="B69" s="581"/>
      <c r="C69" s="101" t="s">
        <v>52</v>
      </c>
      <c r="D69" s="94" t="s">
        <v>70</v>
      </c>
      <c r="E69" s="95" t="s">
        <v>22</v>
      </c>
      <c r="F69" s="96" t="s">
        <v>73</v>
      </c>
      <c r="G69" s="97">
        <v>3</v>
      </c>
      <c r="H69" s="74" t="s">
        <v>212</v>
      </c>
      <c r="I69" s="98" t="s">
        <v>117</v>
      </c>
      <c r="J69" s="173">
        <v>780</v>
      </c>
      <c r="K69" s="173">
        <v>780</v>
      </c>
      <c r="L69" s="173">
        <v>780</v>
      </c>
      <c r="M69" s="176">
        <f t="shared" si="9"/>
        <v>2340</v>
      </c>
      <c r="N69" s="560"/>
      <c r="O69" s="16"/>
    </row>
    <row r="70" spans="1:15" x14ac:dyDescent="0.3">
      <c r="A70" s="269"/>
      <c r="B70" s="581"/>
      <c r="C70" s="101" t="s">
        <v>52</v>
      </c>
      <c r="D70" s="94" t="s">
        <v>70</v>
      </c>
      <c r="E70" s="95" t="s">
        <v>22</v>
      </c>
      <c r="F70" s="96" t="s">
        <v>73</v>
      </c>
      <c r="G70" s="97">
        <v>3</v>
      </c>
      <c r="H70" s="74" t="s">
        <v>212</v>
      </c>
      <c r="I70" s="95" t="s">
        <v>24</v>
      </c>
      <c r="J70" s="173">
        <f>34368+22672.5+32642.56+246855.97</f>
        <v>336539.03</v>
      </c>
      <c r="K70" s="173">
        <f t="shared" ref="K70:L70" si="10">34368+22672.5+32642.56+246855.97</f>
        <v>336539.03</v>
      </c>
      <c r="L70" s="173">
        <f t="shared" si="10"/>
        <v>336539.03</v>
      </c>
      <c r="M70" s="176">
        <f t="shared" si="9"/>
        <v>1009617.0900000001</v>
      </c>
      <c r="N70" s="569"/>
      <c r="O70" s="16"/>
    </row>
    <row r="71" spans="1:15" outlineLevel="1" x14ac:dyDescent="0.3">
      <c r="A71" s="269"/>
      <c r="B71" s="581"/>
      <c r="C71" s="101" t="s">
        <v>52</v>
      </c>
      <c r="D71" s="94" t="s">
        <v>70</v>
      </c>
      <c r="E71" s="95" t="s">
        <v>22</v>
      </c>
      <c r="F71" s="96" t="s">
        <v>73</v>
      </c>
      <c r="G71" s="97">
        <v>3</v>
      </c>
      <c r="H71" s="74" t="s">
        <v>212</v>
      </c>
      <c r="I71" s="95" t="s">
        <v>118</v>
      </c>
      <c r="J71" s="173"/>
      <c r="K71" s="173"/>
      <c r="L71" s="173"/>
      <c r="M71" s="176">
        <f t="shared" si="9"/>
        <v>0</v>
      </c>
      <c r="N71" s="122"/>
      <c r="O71" s="16"/>
    </row>
    <row r="72" spans="1:15" s="53" customFormat="1" outlineLevel="1" x14ac:dyDescent="0.3">
      <c r="A72" s="269"/>
      <c r="B72" s="581"/>
      <c r="C72" s="367" t="s">
        <v>52</v>
      </c>
      <c r="D72" s="94" t="s">
        <v>70</v>
      </c>
      <c r="E72" s="95" t="s">
        <v>22</v>
      </c>
      <c r="F72" s="96" t="s">
        <v>73</v>
      </c>
      <c r="G72" s="97">
        <v>3</v>
      </c>
      <c r="H72" s="74" t="s">
        <v>212</v>
      </c>
      <c r="I72" s="95" t="s">
        <v>269</v>
      </c>
      <c r="J72" s="173">
        <v>878.56</v>
      </c>
      <c r="K72" s="173">
        <v>878.56</v>
      </c>
      <c r="L72" s="173">
        <v>878.56</v>
      </c>
      <c r="M72" s="176">
        <f t="shared" si="9"/>
        <v>2635.68</v>
      </c>
      <c r="N72" s="368"/>
      <c r="O72" s="16"/>
    </row>
    <row r="73" spans="1:15" outlineLevel="1" x14ac:dyDescent="0.3">
      <c r="A73" s="270"/>
      <c r="B73" s="581"/>
      <c r="C73" s="101" t="s">
        <v>52</v>
      </c>
      <c r="D73" s="94" t="s">
        <v>70</v>
      </c>
      <c r="E73" s="95" t="s">
        <v>22</v>
      </c>
      <c r="F73" s="96" t="s">
        <v>73</v>
      </c>
      <c r="G73" s="97">
        <v>3</v>
      </c>
      <c r="H73" s="95" t="s">
        <v>238</v>
      </c>
      <c r="I73" s="98" t="s">
        <v>117</v>
      </c>
      <c r="J73" s="173"/>
      <c r="K73" s="173"/>
      <c r="L73" s="173"/>
      <c r="M73" s="176">
        <f t="shared" si="9"/>
        <v>0</v>
      </c>
      <c r="N73" s="122"/>
      <c r="O73" s="16"/>
    </row>
    <row r="74" spans="1:15" s="53" customFormat="1" outlineLevel="1" x14ac:dyDescent="0.3">
      <c r="A74" s="270"/>
      <c r="B74" s="581"/>
      <c r="C74" s="352" t="s">
        <v>52</v>
      </c>
      <c r="D74" s="94" t="s">
        <v>70</v>
      </c>
      <c r="E74" s="95" t="s">
        <v>22</v>
      </c>
      <c r="F74" s="96" t="s">
        <v>73</v>
      </c>
      <c r="G74" s="97">
        <v>3</v>
      </c>
      <c r="H74" s="78" t="s">
        <v>256</v>
      </c>
      <c r="I74" s="71" t="s">
        <v>117</v>
      </c>
      <c r="J74" s="176"/>
      <c r="K74" s="176"/>
      <c r="L74" s="176"/>
      <c r="M74" s="176">
        <f t="shared" si="9"/>
        <v>0</v>
      </c>
      <c r="N74" s="353"/>
      <c r="O74" s="16"/>
    </row>
    <row r="75" spans="1:15" s="53" customFormat="1" outlineLevel="1" x14ac:dyDescent="0.3">
      <c r="A75" s="270"/>
      <c r="B75" s="458"/>
      <c r="C75" s="352" t="s">
        <v>52</v>
      </c>
      <c r="D75" s="94" t="s">
        <v>70</v>
      </c>
      <c r="E75" s="95" t="s">
        <v>22</v>
      </c>
      <c r="F75" s="96" t="s">
        <v>73</v>
      </c>
      <c r="G75" s="97">
        <v>3</v>
      </c>
      <c r="H75" s="78" t="s">
        <v>256</v>
      </c>
      <c r="I75" s="71" t="s">
        <v>240</v>
      </c>
      <c r="J75" s="176"/>
      <c r="K75" s="176"/>
      <c r="L75" s="176"/>
      <c r="M75" s="176">
        <f t="shared" si="9"/>
        <v>0</v>
      </c>
      <c r="N75" s="353"/>
      <c r="O75" s="16"/>
    </row>
    <row r="76" spans="1:15" ht="31.5" customHeight="1" x14ac:dyDescent="0.25">
      <c r="A76" s="234"/>
      <c r="B76" s="235" t="s">
        <v>40</v>
      </c>
      <c r="C76" s="236"/>
      <c r="D76" s="235"/>
      <c r="E76" s="235"/>
      <c r="F76" s="237"/>
      <c r="G76" s="238"/>
      <c r="H76" s="239"/>
      <c r="I76" s="235"/>
      <c r="J76" s="271">
        <f>SUM(J65:J73)</f>
        <v>1837983.4600000002</v>
      </c>
      <c r="K76" s="271">
        <f>SUM(K65:K73)</f>
        <v>1837983.4600000002</v>
      </c>
      <c r="L76" s="271">
        <f>SUM(L65:L75)</f>
        <v>1837983.4600000002</v>
      </c>
      <c r="M76" s="271">
        <f t="shared" si="9"/>
        <v>5513950.3800000008</v>
      </c>
      <c r="N76" s="236"/>
      <c r="O76" s="8"/>
    </row>
    <row r="77" spans="1:15" ht="33" customHeight="1" x14ac:dyDescent="0.25">
      <c r="A77" s="216"/>
      <c r="B77" s="217" t="s">
        <v>20</v>
      </c>
      <c r="C77" s="217"/>
      <c r="D77" s="217"/>
      <c r="E77" s="217"/>
      <c r="F77" s="218"/>
      <c r="G77" s="219"/>
      <c r="H77" s="220"/>
      <c r="I77" s="217"/>
      <c r="J77" s="272">
        <f t="shared" ref="J77:M77" si="11">J23+J26+J37+J63+J76</f>
        <v>13915391.190000001</v>
      </c>
      <c r="K77" s="273">
        <f t="shared" si="11"/>
        <v>12408308.530000001</v>
      </c>
      <c r="L77" s="273">
        <f t="shared" si="11"/>
        <v>12408308.530000001</v>
      </c>
      <c r="M77" s="273">
        <f t="shared" si="11"/>
        <v>38732008.25</v>
      </c>
      <c r="N77" s="217"/>
      <c r="O77" s="8"/>
    </row>
    <row r="78" spans="1:15" x14ac:dyDescent="0.25">
      <c r="A78" s="98"/>
      <c r="B78" s="120" t="s">
        <v>21</v>
      </c>
      <c r="C78" s="120"/>
      <c r="D78" s="120"/>
      <c r="E78" s="120"/>
      <c r="F78" s="157"/>
      <c r="G78" s="158"/>
      <c r="H78" s="222"/>
      <c r="I78" s="120"/>
      <c r="J78" s="274"/>
      <c r="K78" s="176"/>
      <c r="L78" s="176"/>
      <c r="M78" s="176"/>
      <c r="N78" s="120"/>
    </row>
    <row r="79" spans="1:15" s="51" customFormat="1" x14ac:dyDescent="0.25">
      <c r="A79" s="98"/>
      <c r="B79" s="120" t="s">
        <v>155</v>
      </c>
      <c r="C79" s="120"/>
      <c r="D79" s="120"/>
      <c r="E79" s="120"/>
      <c r="F79" s="157"/>
      <c r="G79" s="158"/>
      <c r="H79" s="222"/>
      <c r="I79" s="120"/>
      <c r="J79" s="274"/>
      <c r="K79" s="176"/>
      <c r="L79" s="176">
        <f>L21</f>
        <v>0</v>
      </c>
      <c r="M79" s="176">
        <f>SUM(J79:L79)</f>
        <v>0</v>
      </c>
      <c r="N79" s="120"/>
    </row>
    <row r="80" spans="1:15" ht="21.75" customHeight="1" x14ac:dyDescent="0.25">
      <c r="A80" s="98"/>
      <c r="B80" s="121" t="s">
        <v>156</v>
      </c>
      <c r="C80" s="120"/>
      <c r="D80" s="120"/>
      <c r="E80" s="120"/>
      <c r="F80" s="157"/>
      <c r="G80" s="158"/>
      <c r="H80" s="222"/>
      <c r="I80" s="120"/>
      <c r="J80" s="274"/>
      <c r="K80" s="176">
        <f>K11+K13+K15+K19+K54+K55+K56+K73</f>
        <v>0</v>
      </c>
      <c r="L80" s="176">
        <f>L11+L13+L15+L48+L74+L75</f>
        <v>0</v>
      </c>
      <c r="M80" s="176">
        <f>SUM(J80:L80)</f>
        <v>0</v>
      </c>
      <c r="N80" s="120"/>
    </row>
    <row r="81" spans="1:15" ht="30" customHeight="1" x14ac:dyDescent="0.25">
      <c r="A81" s="98"/>
      <c r="B81" s="120" t="s">
        <v>157</v>
      </c>
      <c r="C81" s="120"/>
      <c r="D81" s="120"/>
      <c r="E81" s="120"/>
      <c r="F81" s="157"/>
      <c r="G81" s="158"/>
      <c r="H81" s="222"/>
      <c r="I81" s="120"/>
      <c r="J81" s="274">
        <f>J77-J80</f>
        <v>13915391.190000001</v>
      </c>
      <c r="K81" s="274">
        <f>K77-K80</f>
        <v>12408308.530000001</v>
      </c>
      <c r="L81" s="176">
        <f>L77-L80-L79</f>
        <v>12408308.530000001</v>
      </c>
      <c r="M81" s="176">
        <f>SUM(J81:L81)</f>
        <v>38732008.25</v>
      </c>
      <c r="N81" s="120"/>
      <c r="O81" s="8"/>
    </row>
    <row r="82" spans="1:15" s="11" customFormat="1" ht="35.25" customHeight="1" x14ac:dyDescent="0.25">
      <c r="A82" s="17"/>
    </row>
    <row r="83" spans="1:15" s="11" customFormat="1" ht="35.25" customHeight="1" x14ac:dyDescent="0.25">
      <c r="A83" s="531"/>
      <c r="B83" s="531"/>
      <c r="C83" s="531"/>
      <c r="D83" s="531"/>
      <c r="E83" s="531"/>
      <c r="F83" s="531"/>
      <c r="G83" s="531"/>
      <c r="H83" s="531"/>
      <c r="I83" s="531"/>
      <c r="J83" s="10"/>
      <c r="K83" s="10"/>
      <c r="L83" s="10"/>
      <c r="M83" s="10"/>
    </row>
    <row r="84" spans="1:15" s="11" customFormat="1" ht="35.25" customHeight="1" x14ac:dyDescent="0.25">
      <c r="A84" s="17"/>
    </row>
    <row r="85" spans="1:15" s="11" customFormat="1" ht="35.25" customHeight="1" x14ac:dyDescent="0.25">
      <c r="A85" s="17"/>
      <c r="J85" s="10"/>
    </row>
    <row r="86" spans="1:15" x14ac:dyDescent="0.25">
      <c r="J86" s="8"/>
      <c r="O86" s="8"/>
    </row>
  </sheetData>
  <mergeCells count="38">
    <mergeCell ref="L1:N1"/>
    <mergeCell ref="L2:N2"/>
    <mergeCell ref="A83:I83"/>
    <mergeCell ref="B7:M7"/>
    <mergeCell ref="B8:M8"/>
    <mergeCell ref="B24:M24"/>
    <mergeCell ref="B39:B40"/>
    <mergeCell ref="B27:M27"/>
    <mergeCell ref="B38:M38"/>
    <mergeCell ref="B28:B29"/>
    <mergeCell ref="A43:A45"/>
    <mergeCell ref="B32:B33"/>
    <mergeCell ref="A32:A33"/>
    <mergeCell ref="A39:A40"/>
    <mergeCell ref="A9:A13"/>
    <mergeCell ref="A28:A29"/>
    <mergeCell ref="A30:A31"/>
    <mergeCell ref="N65:N70"/>
    <mergeCell ref="N28:N29"/>
    <mergeCell ref="B30:B31"/>
    <mergeCell ref="N30:N31"/>
    <mergeCell ref="C39:C40"/>
    <mergeCell ref="N39:N40"/>
    <mergeCell ref="B64:M64"/>
    <mergeCell ref="B43:B48"/>
    <mergeCell ref="B65:B75"/>
    <mergeCell ref="Q19:R19"/>
    <mergeCell ref="Q20:R20"/>
    <mergeCell ref="Q17:R17"/>
    <mergeCell ref="N9:N12"/>
    <mergeCell ref="A3:N3"/>
    <mergeCell ref="A5:A6"/>
    <mergeCell ref="B5:B6"/>
    <mergeCell ref="C5:C6"/>
    <mergeCell ref="D5:I5"/>
    <mergeCell ref="J5:M5"/>
    <mergeCell ref="N5:N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4" max="14" man="1"/>
    <brk id="31" max="14" man="1"/>
    <brk id="48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F30" sqref="F3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 4</vt:lpstr>
      <vt:lpstr>прил 3</vt:lpstr>
      <vt:lpstr>прил 5</vt:lpstr>
      <vt:lpstr>прил 6</vt:lpstr>
      <vt:lpstr>прил 7</vt:lpstr>
      <vt:lpstr>Лист1</vt:lpstr>
      <vt:lpstr>'прил 3'!Заголовки_для_печати</vt:lpstr>
      <vt:lpstr>'прил 4'!Заголовки_для_печати</vt:lpstr>
      <vt:lpstr>'прил 5'!Заголовки_для_печати</vt:lpstr>
      <vt:lpstr>'прил 3'!Область_печати</vt:lpstr>
      <vt:lpstr>'прил 4'!Область_печати</vt:lpstr>
      <vt:lpstr>'прил 5'!Область_печати</vt:lpstr>
      <vt:lpstr>'прил 6'!Область_печати</vt:lpstr>
      <vt:lpstr>'прил 7'!Область_печати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Савицкая Ольга Евгеньевна</cp:lastModifiedBy>
  <cp:lastPrinted>2017-12-06T04:39:35Z</cp:lastPrinted>
  <dcterms:created xsi:type="dcterms:W3CDTF">2013-07-29T03:10:57Z</dcterms:created>
  <dcterms:modified xsi:type="dcterms:W3CDTF">2017-12-06T04:40:24Z</dcterms:modified>
</cp:coreProperties>
</file>