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636" windowWidth="14940" windowHeight="8808"/>
  </bookViews>
  <sheets>
    <sheet name="ДЧБ " sheetId="2" r:id="rId1"/>
  </sheets>
  <definedNames>
    <definedName name="_xlnm._FilterDatabase" localSheetId="0" hidden="1">'ДЧБ '!$G$12:$G$251</definedName>
    <definedName name="_xlnm.Print_Area" localSheetId="0">'ДЧБ '!$A$1:$N$251</definedName>
  </definedNames>
  <calcPr calcId="145621" refMode="R1C1"/>
</workbook>
</file>

<file path=xl/calcChain.xml><?xml version="1.0" encoding="utf-8"?>
<calcChain xmlns="http://schemas.openxmlformats.org/spreadsheetml/2006/main">
  <c r="O117" i="2" l="1"/>
  <c r="L117" i="2"/>
  <c r="L129" i="2"/>
  <c r="L131" i="2"/>
  <c r="L120" i="2"/>
  <c r="L118" i="2" s="1"/>
  <c r="L205" i="2" l="1"/>
  <c r="L200" i="2"/>
  <c r="Q145" i="2" l="1"/>
  <c r="O144" i="2" l="1"/>
  <c r="O195" i="2"/>
  <c r="O145" i="2" s="1"/>
  <c r="P163" i="2"/>
  <c r="P161" i="2"/>
  <c r="P159" i="2"/>
  <c r="P157" i="2"/>
  <c r="P155" i="2"/>
  <c r="P153" i="2"/>
  <c r="P152" i="2"/>
  <c r="P146" i="2"/>
  <c r="L199" i="2"/>
  <c r="O152" i="2"/>
  <c r="O249" i="2"/>
  <c r="O246" i="2"/>
  <c r="O242" i="2"/>
  <c r="O234" i="2"/>
  <c r="O163" i="2"/>
  <c r="O161" i="2"/>
  <c r="O159" i="2"/>
  <c r="O157" i="2"/>
  <c r="O155" i="2"/>
  <c r="O153" i="2"/>
  <c r="O146" i="2"/>
  <c r="O141" i="2"/>
  <c r="O104" i="2"/>
  <c r="O90" i="2"/>
  <c r="O84" i="2"/>
  <c r="O70" i="2"/>
  <c r="O61" i="2"/>
  <c r="O58" i="2"/>
  <c r="O50" i="2"/>
  <c r="O42" i="2"/>
  <c r="O36" i="2"/>
  <c r="O31" i="2"/>
  <c r="O28" i="2"/>
  <c r="L140" i="2"/>
  <c r="L136" i="2"/>
  <c r="L83" i="2"/>
  <c r="L80" i="2"/>
  <c r="L76" i="2"/>
  <c r="L45" i="2"/>
  <c r="L35" i="2"/>
  <c r="L34" i="2"/>
  <c r="L33" i="2"/>
  <c r="L165" i="2" l="1"/>
  <c r="L198" i="2"/>
  <c r="L195" i="2" s="1"/>
  <c r="L85" i="2" l="1"/>
  <c r="L84" i="2"/>
  <c r="L145" i="2" l="1"/>
  <c r="L249" i="2"/>
  <c r="L163" i="2"/>
  <c r="L144" i="2" l="1"/>
  <c r="P144" i="2" s="1"/>
  <c r="P145" i="2"/>
  <c r="L93" i="2"/>
  <c r="L116" i="2" l="1"/>
  <c r="L32" i="2" l="1"/>
  <c r="M43" i="2" l="1"/>
  <c r="N43" i="2"/>
  <c r="L43" i="2"/>
  <c r="L42" i="2" s="1"/>
  <c r="L44" i="2"/>
  <c r="L241" i="2" l="1"/>
  <c r="L113" i="2" l="1"/>
  <c r="L30" i="2" l="1"/>
  <c r="L88" i="2" l="1"/>
  <c r="N88" i="2"/>
  <c r="N85" i="2" s="1"/>
  <c r="M88" i="2"/>
  <c r="M85" i="2" s="1"/>
  <c r="L86" i="2" l="1"/>
  <c r="L167" i="2"/>
  <c r="L218" i="2"/>
  <c r="L212" i="2"/>
  <c r="L202" i="2"/>
  <c r="L214" i="2"/>
  <c r="L203" i="2"/>
  <c r="L211" i="2"/>
  <c r="N187" i="2"/>
  <c r="M187" i="2"/>
  <c r="L220" i="2"/>
  <c r="L166" i="2"/>
  <c r="L143" i="2"/>
  <c r="L138" i="2"/>
  <c r="L135" i="2"/>
  <c r="L133" i="2"/>
  <c r="L128" i="2"/>
  <c r="L127" i="2"/>
  <c r="L123" i="2"/>
  <c r="M109" i="2"/>
  <c r="M108" i="2" s="1"/>
  <c r="N109" i="2"/>
  <c r="L109" i="2"/>
  <c r="L108" i="2" s="1"/>
  <c r="N108" i="2"/>
  <c r="M106" i="2"/>
  <c r="M105" i="2" s="1"/>
  <c r="N106" i="2"/>
  <c r="N105" i="2" s="1"/>
  <c r="L106" i="2"/>
  <c r="L105" i="2"/>
  <c r="L99" i="2"/>
  <c r="M100" i="2" l="1"/>
  <c r="N100" i="2"/>
  <c r="L100" i="2"/>
  <c r="L103" i="2"/>
  <c r="L96" i="2"/>
  <c r="L87" i="2"/>
  <c r="M77" i="2"/>
  <c r="N77" i="2"/>
  <c r="L77" i="2"/>
  <c r="L69" i="2" l="1"/>
  <c r="L67" i="2"/>
  <c r="L64" i="2"/>
  <c r="L60" i="2"/>
  <c r="L55" i="2"/>
  <c r="L52" i="2"/>
  <c r="L49" i="2"/>
  <c r="L47" i="2"/>
  <c r="L213" i="2" l="1"/>
  <c r="L172" i="2"/>
  <c r="L171" i="2"/>
  <c r="L237" i="2" l="1"/>
  <c r="L215" i="2"/>
  <c r="L209" i="2"/>
  <c r="L206" i="2"/>
  <c r="L204" i="2"/>
  <c r="L194" i="2"/>
  <c r="L164" i="2" l="1"/>
  <c r="L102" i="2"/>
  <c r="M102" i="2"/>
  <c r="N102" i="2"/>
  <c r="L73" i="2"/>
  <c r="L201" i="2" l="1"/>
  <c r="L224" i="2"/>
  <c r="L158" i="2" l="1"/>
  <c r="L236" i="2" l="1"/>
  <c r="M153" i="2"/>
  <c r="N153" i="2"/>
  <c r="L153" i="2"/>
  <c r="L226" i="2" l="1"/>
  <c r="N211" i="2" l="1"/>
  <c r="M211" i="2"/>
  <c r="L245" i="2" l="1"/>
  <c r="L235" i="2" l="1"/>
  <c r="L63" i="2" l="1"/>
  <c r="L208" i="2" l="1"/>
  <c r="M68" i="2" l="1"/>
  <c r="N68" i="2"/>
  <c r="L68" i="2"/>
  <c r="M66" i="2"/>
  <c r="N66" i="2"/>
  <c r="N65" i="2" s="1"/>
  <c r="L66" i="2"/>
  <c r="L65" i="2" l="1"/>
  <c r="L62" i="2" s="1"/>
  <c r="M65" i="2"/>
  <c r="L243" i="2"/>
  <c r="L242" i="2" s="1"/>
  <c r="M199" i="2" l="1"/>
  <c r="N199" i="2"/>
  <c r="M225" i="2"/>
  <c r="N225" i="2"/>
  <c r="L225" i="2"/>
  <c r="N138" i="2"/>
  <c r="N136" i="2"/>
  <c r="N135" i="2"/>
  <c r="N133" i="2"/>
  <c r="N131" i="2"/>
  <c r="N128" i="2"/>
  <c r="N127" i="2"/>
  <c r="N123" i="2"/>
  <c r="N120" i="2"/>
  <c r="M72" i="2"/>
  <c r="M71" i="2" s="1"/>
  <c r="N72" i="2"/>
  <c r="N71" i="2" s="1"/>
  <c r="L72" i="2"/>
  <c r="L71" i="2" s="1"/>
  <c r="L75" i="2"/>
  <c r="L92" i="2" l="1"/>
  <c r="L91" i="2" s="1"/>
  <c r="M95" i="2"/>
  <c r="M94" i="2" s="1"/>
  <c r="N95" i="2"/>
  <c r="N94" i="2" s="1"/>
  <c r="L95" i="2"/>
  <c r="L94" i="2" s="1"/>
  <c r="N249" i="2" l="1"/>
  <c r="M249" i="2"/>
  <c r="K249" i="2"/>
  <c r="N247" i="2"/>
  <c r="M247" i="2"/>
  <c r="L247" i="2"/>
  <c r="K247" i="2"/>
  <c r="N246" i="2"/>
  <c r="M246" i="2"/>
  <c r="L246" i="2"/>
  <c r="K246" i="2"/>
  <c r="N243" i="2"/>
  <c r="N242" i="2" s="1"/>
  <c r="M243" i="2"/>
  <c r="M242" i="2" s="1"/>
  <c r="L234" i="2"/>
  <c r="N236" i="2"/>
  <c r="M236" i="2"/>
  <c r="M235" i="2" s="1"/>
  <c r="M234" i="2" s="1"/>
  <c r="N235" i="2"/>
  <c r="K235" i="2"/>
  <c r="N234" i="2"/>
  <c r="K234" i="2"/>
  <c r="N232" i="2"/>
  <c r="N231" i="2" s="1"/>
  <c r="M232" i="2"/>
  <c r="L232" i="2"/>
  <c r="L231" i="2" s="1"/>
  <c r="M231" i="2"/>
  <c r="N228" i="2"/>
  <c r="N227" i="2" s="1"/>
  <c r="M228" i="2"/>
  <c r="M227" i="2" s="1"/>
  <c r="L228" i="2"/>
  <c r="L227" i="2" s="1"/>
  <c r="L223" i="2"/>
  <c r="N223" i="2"/>
  <c r="M223" i="2"/>
  <c r="N219" i="2"/>
  <c r="M219" i="2"/>
  <c r="L219" i="2"/>
  <c r="N217" i="2"/>
  <c r="M217" i="2"/>
  <c r="L217" i="2"/>
  <c r="N198" i="2"/>
  <c r="N195" i="2" s="1"/>
  <c r="M198" i="2"/>
  <c r="N196" i="2"/>
  <c r="M196" i="2"/>
  <c r="L196" i="2"/>
  <c r="M177" i="2"/>
  <c r="M165" i="2" s="1"/>
  <c r="N161" i="2"/>
  <c r="M161" i="2"/>
  <c r="L161" i="2"/>
  <c r="N159" i="2"/>
  <c r="M159" i="2"/>
  <c r="L159" i="2"/>
  <c r="L157" i="2"/>
  <c r="N157" i="2"/>
  <c r="M157" i="2"/>
  <c r="N155" i="2"/>
  <c r="M155" i="2"/>
  <c r="L155" i="2"/>
  <c r="N150" i="2"/>
  <c r="M150" i="2"/>
  <c r="L150" i="2"/>
  <c r="N148" i="2"/>
  <c r="N147" i="2" s="1"/>
  <c r="M148" i="2"/>
  <c r="M147" i="2" s="1"/>
  <c r="L148" i="2"/>
  <c r="L147" i="2" s="1"/>
  <c r="N142" i="2"/>
  <c r="N141" i="2" s="1"/>
  <c r="M142" i="2"/>
  <c r="L142" i="2"/>
  <c r="L141" i="2" s="1"/>
  <c r="M141" i="2"/>
  <c r="N139" i="2"/>
  <c r="M139" i="2"/>
  <c r="L139" i="2"/>
  <c r="N137" i="2"/>
  <c r="M137" i="2"/>
  <c r="L137" i="2"/>
  <c r="N134" i="2"/>
  <c r="M134" i="2"/>
  <c r="L134" i="2"/>
  <c r="N132" i="2"/>
  <c r="M132" i="2"/>
  <c r="L132" i="2"/>
  <c r="N129" i="2"/>
  <c r="M129" i="2"/>
  <c r="N126" i="2"/>
  <c r="M126" i="2"/>
  <c r="L126" i="2"/>
  <c r="N124" i="2"/>
  <c r="M124" i="2"/>
  <c r="L124" i="2"/>
  <c r="N122" i="2"/>
  <c r="M122" i="2"/>
  <c r="L122" i="2"/>
  <c r="N118" i="2"/>
  <c r="M118" i="2"/>
  <c r="N115" i="2"/>
  <c r="N114" i="2" s="1"/>
  <c r="M115" i="2"/>
  <c r="M114" i="2" s="1"/>
  <c r="L115" i="2"/>
  <c r="L114" i="2" s="1"/>
  <c r="N112" i="2"/>
  <c r="N111" i="2" s="1"/>
  <c r="M112" i="2"/>
  <c r="M111" i="2" s="1"/>
  <c r="M104" i="2" s="1"/>
  <c r="L112" i="2"/>
  <c r="L111" i="2" s="1"/>
  <c r="N98" i="2"/>
  <c r="N97" i="2" s="1"/>
  <c r="M98" i="2"/>
  <c r="M97" i="2" s="1"/>
  <c r="L98" i="2"/>
  <c r="L97" i="2" s="1"/>
  <c r="L90" i="2" s="1"/>
  <c r="N92" i="2"/>
  <c r="N91" i="2" s="1"/>
  <c r="M92" i="2"/>
  <c r="M91" i="2" s="1"/>
  <c r="N84" i="2"/>
  <c r="M84" i="2"/>
  <c r="N82" i="2"/>
  <c r="N81" i="2" s="1"/>
  <c r="M82" i="2"/>
  <c r="L82" i="2"/>
  <c r="L81" i="2" s="1"/>
  <c r="M81" i="2"/>
  <c r="N79" i="2"/>
  <c r="M79" i="2"/>
  <c r="L79" i="2"/>
  <c r="L74" i="2" s="1"/>
  <c r="N75" i="2"/>
  <c r="M75" i="2"/>
  <c r="M74" i="2" s="1"/>
  <c r="N63" i="2"/>
  <c r="N62" i="2" s="1"/>
  <c r="M63" i="2"/>
  <c r="M62" i="2" s="1"/>
  <c r="L61" i="2"/>
  <c r="N59" i="2"/>
  <c r="N58" i="2" s="1"/>
  <c r="M59" i="2"/>
  <c r="M58" i="2" s="1"/>
  <c r="L59" i="2"/>
  <c r="L58" i="2" s="1"/>
  <c r="N56" i="2"/>
  <c r="M56" i="2"/>
  <c r="L56" i="2"/>
  <c r="N54" i="2"/>
  <c r="M54" i="2"/>
  <c r="L54" i="2"/>
  <c r="N51" i="2"/>
  <c r="M51" i="2"/>
  <c r="L51" i="2"/>
  <c r="N48" i="2"/>
  <c r="M48" i="2"/>
  <c r="L48" i="2"/>
  <c r="N46" i="2"/>
  <c r="M46" i="2"/>
  <c r="L46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N90" i="2" l="1"/>
  <c r="N104" i="2"/>
  <c r="L104" i="2"/>
  <c r="N74" i="2"/>
  <c r="M90" i="2"/>
  <c r="L70" i="2"/>
  <c r="L152" i="2"/>
  <c r="N61" i="2"/>
  <c r="M61" i="2"/>
  <c r="M195" i="2"/>
  <c r="N177" i="2"/>
  <c r="N165" i="2" s="1"/>
  <c r="M53" i="2"/>
  <c r="M50" i="2" s="1"/>
  <c r="N146" i="2"/>
  <c r="M146" i="2"/>
  <c r="N117" i="2"/>
  <c r="M117" i="2"/>
  <c r="N70" i="2"/>
  <c r="M70" i="2"/>
  <c r="M42" i="2"/>
  <c r="L27" i="2"/>
  <c r="N27" i="2"/>
  <c r="M27" i="2"/>
  <c r="N42" i="2"/>
  <c r="L53" i="2"/>
  <c r="L50" i="2" s="1"/>
  <c r="N53" i="2"/>
  <c r="N50" i="2" s="1"/>
  <c r="L146" i="2"/>
  <c r="M164" i="2"/>
  <c r="M163" i="2" s="1"/>
  <c r="M152" i="2" s="1"/>
  <c r="L26" i="2" l="1"/>
  <c r="L251" i="2" s="1"/>
  <c r="M145" i="2"/>
  <c r="M144" i="2" s="1"/>
  <c r="N164" i="2"/>
  <c r="N163" i="2" s="1"/>
  <c r="M26" i="2"/>
  <c r="N26" i="2"/>
  <c r="N152" i="2" l="1"/>
  <c r="N145" i="2" s="1"/>
  <c r="N144" i="2" s="1"/>
  <c r="N251" i="2" s="1"/>
  <c r="M251" i="2"/>
</calcChain>
</file>

<file path=xl/comments1.xml><?xml version="1.0" encoding="utf-8"?>
<comments xmlns="http://schemas.openxmlformats.org/spreadsheetml/2006/main">
  <authors>
    <author>Мильчакова Лариса Михайловна</author>
  </authors>
  <commentList>
    <comment ref="L88" authorId="0">
      <text>
        <r>
          <rPr>
            <b/>
            <sz val="9"/>
            <color indexed="81"/>
            <rFont val="Tahoma"/>
            <family val="2"/>
            <charset val="204"/>
          </rPr>
          <t>Мильчакова Лариса Михайловна:</t>
        </r>
        <r>
          <rPr>
            <sz val="9"/>
            <color indexed="81"/>
            <rFont val="Tahoma"/>
            <family val="2"/>
            <charset val="204"/>
          </rPr>
          <t xml:space="preserve">
план стоит с - потому, что был возврат за предыдущие периоды. Возврат был сделан Росприроднадзором по заявлению от РМЗ</t>
        </r>
      </text>
    </comment>
  </commentList>
</comments>
</file>

<file path=xl/sharedStrings.xml><?xml version="1.0" encoding="utf-8"?>
<sst xmlns="http://schemas.openxmlformats.org/spreadsheetml/2006/main" count="2314" uniqueCount="504">
  <si>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</si>
  <si>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</si>
  <si>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</si>
  <si>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</si>
  <si>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</si>
  <si>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</si>
  <si>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</si>
  <si>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</si>
  <si>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</si>
  <si>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</si>
  <si>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</si>
  <si>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</si>
  <si>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</si>
  <si>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</si>
  <si>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</si>
  <si>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</si>
  <si>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</si>
  <si>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</si>
  <si>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</si>
  <si>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</si>
  <si>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</si>
  <si>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</si>
  <si>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</si>
  <si>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</si>
  <si>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</si>
  <si>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</si>
  <si>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</si>
  <si>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</si>
  <si>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</si>
  <si>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</si>
  <si>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</si>
  <si>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</si>
  <si>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</si>
  <si>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</si>
  <si>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</si>
  <si>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</si>
  <si>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</si>
  <si>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</si>
  <si>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</si>
  <si>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</si>
  <si>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</si>
  <si>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</si>
  <si>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</si>
  <si>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</si>
  <si>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</si>
  <si>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</si>
  <si>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</si>
  <si>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</si>
  <si>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</si>
  <si>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</si>
  <si>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</si>
  <si>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</si>
  <si>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</si>
  <si>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</si>
  <si>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</si>
  <si>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</si>
  <si>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</si>
  <si>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</si>
  <si>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</si>
  <si>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</si>
  <si>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</si>
  <si>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</si>
  <si>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</si>
  <si>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</si>
  <si>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</si>
  <si>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</si>
  <si>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</si>
  <si>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</si>
  <si>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</si>
  <si>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</si>
  <si>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</si>
  <si>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</si>
  <si>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</si>
  <si>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</si>
  <si>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</si>
  <si>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</si>
  <si>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</si>
  <si>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</si>
  <si>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</si>
  <si>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</si>
  <si>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</si>
  <si>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</si>
  <si>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</si>
  <si>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</si>
  <si>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</si>
  <si>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</si>
  <si>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</si>
  <si>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</si>
  <si>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</si>
  <si>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</si>
  <si>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</si>
  <si>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</si>
  <si>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</si>
  <si>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</si>
  <si>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</si>
  <si>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</si>
  <si>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</si>
  <si>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</si>
  <si>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</si>
  <si>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</si>
  <si>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</si>
  <si>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</si>
  <si>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</si>
  <si>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</si>
  <si>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</si>
  <si>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</si>
  <si>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</si>
  <si>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</si>
  <si>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</si>
  <si>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</si>
  <si>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</si>
  <si>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</si>
  <si>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</si>
  <si>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</si>
  <si>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</si>
  <si>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</si>
  <si>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</si>
  <si>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</si>
  <si>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</si>
  <si>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</si>
  <si>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</si>
  <si>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</si>
  <si>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</si>
  <si>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</si>
  <si>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</si>
  <si>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</si>
  <si>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</si>
  <si>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</si>
  <si>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</si>
  <si>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</si>
  <si>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</si>
  <si>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</si>
  <si>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</si>
  <si>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</si>
  <si>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</si>
  <si>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</si>
  <si>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</si>
  <si>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</si>
  <si>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</si>
  <si>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</si>
  <si>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</si>
  <si>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</si>
  <si>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</si>
  <si>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</si>
  <si>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</si>
  <si>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</si>
  <si>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</si>
  <si>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</si>
  <si>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</si>
  <si>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</si>
  <si>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</si>
  <si>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</si>
  <si>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</si>
  <si>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</si>
  <si>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</si>
  <si>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</si>
  <si>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</si>
  <si>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</si>
  <si>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</si>
  <si>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</si>
  <si>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</si>
  <si>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</si>
  <si>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</si>
  <si>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</si>
  <si>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</si>
  <si>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</si>
  <si>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</si>
  <si>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</si>
  <si>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</si>
  <si>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</si>
  <si>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</si>
  <si>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</si>
  <si>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</si>
  <si>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</si>
  <si>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</si>
  <si>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</si>
  <si>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</si>
  <si>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</si>
  <si>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</si>
  <si>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</si>
  <si>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</si>
  <si>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</si>
  <si>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</si>
  <si>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</si>
  <si>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</si>
  <si>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</si>
  <si>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</si>
  <si>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</si>
  <si>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</si>
  <si>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</si>
  <si>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</si>
  <si>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</si>
  <si>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</si>
  <si>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</si>
  <si>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</si>
  <si>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</si>
  <si>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</si>
  <si>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</si>
  <si>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</si>
  <si>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</si>
  <si>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</si>
  <si>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</si>
  <si>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</si>
  <si>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</si>
  <si>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</si>
  <si>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</si>
  <si>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</si>
  <si>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</si>
  <si>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</si>
  <si>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</si>
  <si>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</si>
  <si>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</si>
  <si>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</si>
  <si>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</si>
  <si>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</si>
  <si>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</si>
  <si>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</si>
  <si>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</si>
  <si>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</si>
  <si>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</si>
  <si>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</si>
  <si>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</si>
  <si>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</si>
  <si>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</si>
  <si>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</si>
  <si>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</si>
  <si>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</si>
  <si>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</si>
  <si>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</si>
  <si>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</si>
  <si>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</si>
  <si>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</si>
  <si>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</si>
  <si>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</si>
  <si>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</si>
  <si>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</si>
  <si>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</si>
  <si>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</si>
  <si>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</si>
  <si>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</si>
  <si>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</si>
  <si>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</si>
  <si>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</si>
  <si>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</si>
  <si>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</si>
  <si>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</si>
  <si>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</si>
  <si>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</si>
  <si>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</si>
  <si>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</si>
  <si>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</si>
  <si>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</si>
  <si>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</si>
  <si>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</si>
  <si>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</si>
  <si>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</si>
  <si>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</si>
  <si>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</si>
  <si>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</si>
  <si>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</si>
  <si>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</si>
  <si>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</si>
  <si>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</si>
  <si>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</si>
  <si>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</si>
  <si>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</si>
  <si>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</si>
  <si>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</si>
  <si>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</si>
  <si>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</si>
  <si>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</si>
  <si>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</si>
  <si>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</si>
  <si>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</si>
  <si>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</si>
  <si>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</si>
  <si>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</si>
  <si>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</si>
  <si>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</si>
  <si>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</si>
  <si>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</si>
  <si>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</si>
  <si>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</si>
  <si>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</si>
  <si>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</si>
  <si>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</si>
  <si>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</si>
  <si>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</si>
  <si>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</si>
  <si>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</si>
  <si>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</si>
  <si>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</si>
  <si>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</si>
  <si>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</si>
  <si>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</si>
  <si>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</si>
  <si>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</si>
  <si>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</si>
  <si>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</si>
  <si>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</si>
  <si>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</si>
  <si>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</si>
  <si>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</si>
  <si>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</si>
  <si>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</si>
  <si>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</si>
  <si>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</si>
  <si>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</si>
  <si>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</si>
  <si>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</si>
  <si>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</si>
  <si>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</si>
  <si>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</si>
  <si>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</si>
  <si>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</si>
  <si>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</si>
  <si>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</si>
  <si>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</si>
  <si>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</si>
  <si>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</si>
  <si>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</si>
  <si>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</si>
  <si>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</si>
  <si>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</si>
  <si>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</si>
  <si>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</si>
  <si>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</si>
  <si>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</si>
  <si>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</si>
  <si>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</si>
  <si>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</si>
  <si>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</si>
  <si>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</si>
  <si>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</si>
  <si>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</si>
  <si>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</si>
  <si>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</si>
  <si>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</si>
  <si>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</si>
  <si>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</si>
  <si>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</si>
  <si>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</si>
  <si>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</si>
  <si>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</si>
  <si>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</si>
  <si>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</si>
  <si>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</si>
  <si>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</si>
  <si>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</si>
  <si>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</si>
  <si>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</si>
  <si>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</si>
  <si>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</si>
  <si>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</si>
  <si>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</si>
  <si>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</si>
  <si>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</si>
  <si>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</si>
  <si>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</si>
  <si>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</si>
  <si>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</si>
  <si>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</si>
  <si>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</si>
  <si>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</si>
  <si>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</si>
  <si>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</si>
  <si>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</si>
  <si>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</si>
  <si>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</si>
  <si>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</si>
  <si>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</si>
  <si>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</si>
  <si>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0640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</si>
  <si>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</si>
  <si>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</si>
  <si>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</si>
  <si>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</si>
  <si>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</si>
  <si>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</si>
  <si>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</si>
  <si>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</si>
  <si>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</si>
  <si>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</si>
  <si>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</si>
  <si>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519</t>
  </si>
  <si>
    <t>Субсидия бюджетам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</si>
  <si>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</si>
  <si>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</si>
  <si>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</si>
  <si>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555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</si>
  <si>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</si>
  <si>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</si>
  <si>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</si>
  <si>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Доходы бюджета города Бородино на 2018 год и плановый период 2019 - 2020 годов</t>
  </si>
  <si>
    <t>Бюджетные назначения 
2018  год</t>
  </si>
  <si>
    <t>Бюджетные назначения
 2019 год</t>
  </si>
  <si>
    <t>Бюджетные назначения
 2020  год</t>
  </si>
  <si>
    <t>Доходы в виде прибыли, приходящейся на долю в уставных (складочных) капиталах хозяйственных товариществ и обществ, или дивидендов по акциям, принадлежащим городским округам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</si>
  <si>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</si>
  <si>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</si>
  <si>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</si>
  <si>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</si>
  <si>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</si>
  <si>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</si>
  <si>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</si>
  <si>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</si>
  <si>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</si>
  <si>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</si>
  <si>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</si>
  <si>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</si>
  <si>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</si>
  <si>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</si>
  <si>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</si>
  <si>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</si>
  <si>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</si>
  <si>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</si>
  <si>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Приложение 4</t>
  </si>
  <si>
    <t>к решению Бородинского городского Совета депутатов от 22.12.2017 № 15-179р     "О бюджете города Бородино на 2018 год и плановый период 2019-2020 годов"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</si>
  <si>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</si>
  <si>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</si>
  <si>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</si>
  <si>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</si>
  <si>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</si>
  <si>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Субсидии бюджетам на поддержку обустройства мест массового отдыха населения (городских парков)</t>
  </si>
  <si>
    <t>Субсидии бюджетам городских округов  на поддержку обустройства мест массового отдыха населения (городских парков)</t>
  </si>
  <si>
    <t>1047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</si>
  <si>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</si>
  <si>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</si>
  <si>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</si>
  <si>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</si>
  <si>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</si>
  <si>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</si>
  <si>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</si>
  <si>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</si>
  <si>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</si>
  <si>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</si>
  <si>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</si>
  <si>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</si>
  <si>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</si>
  <si>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</si>
  <si>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</si>
  <si>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Приложение 3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</si>
  <si>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</si>
  <si>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</si>
  <si>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</si>
  <si>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</si>
  <si>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2018 год и плановый период 2019-2020 годов"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</si>
  <si>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</si>
  <si>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</si>
  <si>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</si>
  <si>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</si>
  <si>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</si>
  <si>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</si>
  <si>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560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</si>
  <si>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</si>
  <si>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</si>
  <si>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497</t>
  </si>
  <si>
    <t>Субсидии бюджетам городских округов на реализацию мероприятий по обеспечению жильем молодых семей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</si>
  <si>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</si>
  <si>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</si>
  <si>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</si>
  <si>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</si>
  <si>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467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</si>
  <si>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</si>
  <si>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</si>
  <si>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</si>
  <si>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</si>
  <si>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</si>
  <si>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</si>
  <si>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</si>
  <si>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</si>
  <si>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</si>
  <si>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</si>
  <si>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</si>
  <si>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</si>
  <si>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</si>
  <si>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</si>
  <si>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</si>
  <si>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</si>
  <si>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</si>
  <si>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</si>
  <si>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</si>
  <si>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</si>
  <si>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хозяйства»</t>
  </si>
  <si>
    <t>Прочие доходы от компенсации затрат бюджетов городских округов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</si>
  <si>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</si>
  <si>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</si>
  <si>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7381</t>
  </si>
  <si>
    <t>Предоставление субсидии бюджету муниципального образования г.Бородино на проведение капитального ремонта для МБУСО "КЦСОН г.Бородино" в рамках подпрограммы "Повышение качества и доступности социальных услуг" государственной программы Красноярского края</t>
  </si>
  <si>
    <t>2138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</si>
  <si>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</si>
  <si>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</si>
  <si>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</si>
  <si>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</si>
  <si>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</si>
  <si>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бюджетов городских округов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</si>
  <si>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</si>
  <si>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</si>
  <si>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Плата за размещение отходов производства</t>
  </si>
  <si>
    <t>Единый налог на вмененный доход для отдельных видов деятельности (за налоговые периоды, истекшие до 1 января 2011 года)</t>
  </si>
  <si>
    <t>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</si>
  <si>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>013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</si>
  <si>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</si>
  <si>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Совета депутатов от 18.12.2018 № 26-255р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</si>
</sst>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31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10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9" fontId="5" fillId="0" borderId="7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0" fontId="30" fillId="0" borderId="0" xfId="0" applyFont="1"/>
    <xf numFmtId="4" fontId="30" fillId="0" borderId="0" xfId="0" applyNumberFormat="1" applyFont="1"/>
    <xf numFmtId="4" fontId="30" fillId="2" borderId="0" xfId="0" applyNumberFormat="1" applyFont="1" applyFill="1"/>
    <xf numFmtId="0" fontId="30" fillId="2" borderId="0" xfId="0" applyFont="1" applyFill="1"/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51"/>
  <sheetViews>
    <sheetView showGridLines="0" tabSelected="1" view="pageBreakPreview" topLeftCell="A99" zoomScale="50" zoomScaleNormal="75" zoomScaleSheetLayoutView="50" workbookViewId="0">
      <selection activeCell="J120" sqref="J120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:17" ht="36" customHeight="1" x14ac:dyDescent="0.35">
      <c r="L2" s="107" t="s">
        <v>441</v>
      </c>
      <c r="M2" s="107"/>
      <c r="N2" s="107"/>
    </row>
    <row r="3" spans="1:17" ht="24.75" customHeight="1" x14ac:dyDescent="0.35">
      <c r="L3" s="107" t="s">
        <v>442</v>
      </c>
      <c r="M3" s="107"/>
      <c r="N3" s="107"/>
    </row>
    <row r="4" spans="1:17" ht="24.75" customHeight="1" x14ac:dyDescent="0.35">
      <c r="L4" s="107" t="s">
        <v>503</v>
      </c>
      <c r="M4" s="107"/>
      <c r="N4" s="107"/>
    </row>
    <row r="5" spans="1:17" ht="5.25" customHeight="1" x14ac:dyDescent="0.25">
      <c r="L5" s="107" t="s">
        <v>443</v>
      </c>
      <c r="M5" s="107"/>
      <c r="N5" s="107"/>
    </row>
    <row r="6" spans="1:17" ht="12.75" customHeight="1" x14ac:dyDescent="0.25">
      <c r="L6" s="107"/>
      <c r="M6" s="107"/>
      <c r="N6" s="107"/>
    </row>
    <row r="7" spans="1:17" ht="21" customHeight="1" x14ac:dyDescent="0.35">
      <c r="L7" s="107" t="s">
        <v>444</v>
      </c>
      <c r="M7" s="107"/>
      <c r="N7" s="107"/>
    </row>
    <row r="8" spans="1:17" ht="19.2" customHeight="1" x14ac:dyDescent="0.35">
      <c r="L8" s="107" t="s">
        <v>445</v>
      </c>
      <c r="M8" s="107"/>
      <c r="N8" s="107"/>
    </row>
    <row r="9" spans="1:17" ht="18" x14ac:dyDescent="0.35">
      <c r="L9" s="107" t="s">
        <v>446</v>
      </c>
      <c r="M9" s="107"/>
      <c r="N9" s="107"/>
    </row>
    <row r="11" spans="1:17" ht="32.25" customHeight="1" x14ac:dyDescent="0.35">
      <c r="L11" s="107" t="s">
        <v>416</v>
      </c>
      <c r="M11" s="107"/>
      <c r="N11" s="107"/>
      <c r="O11" s="99"/>
      <c r="P11" s="99"/>
      <c r="Q11" s="89"/>
    </row>
    <row r="12" spans="1:17" ht="3" customHeight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101" t="s">
        <v>417</v>
      </c>
      <c r="M12" s="101"/>
      <c r="N12" s="101"/>
      <c r="O12" s="99"/>
      <c r="P12" s="99"/>
      <c r="Q12" s="89"/>
    </row>
    <row r="13" spans="1:17" ht="18.75" hidden="1" customHeight="1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101"/>
      <c r="M13" s="101"/>
      <c r="N13" s="101"/>
      <c r="O13" s="99"/>
      <c r="P13" s="99"/>
      <c r="Q13" s="89"/>
    </row>
    <row r="14" spans="1:17" ht="18.75" customHeight="1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101"/>
      <c r="M14" s="101"/>
      <c r="N14" s="101"/>
      <c r="O14" s="99"/>
      <c r="P14" s="99"/>
      <c r="Q14" s="89"/>
    </row>
    <row r="15" spans="1:17" ht="18.75" customHeight="1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101"/>
      <c r="M15" s="101"/>
      <c r="N15" s="101"/>
      <c r="O15" s="99"/>
      <c r="P15" s="99"/>
      <c r="Q15" s="89"/>
    </row>
    <row r="16" spans="1:17" ht="18.75" customHeight="1" x14ac:dyDescent="0.3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101"/>
      <c r="M16" s="101"/>
      <c r="N16" s="101"/>
      <c r="O16" s="89"/>
      <c r="P16" s="89"/>
      <c r="Q16" s="89"/>
    </row>
    <row r="17" spans="1:17" ht="18.75" customHeight="1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89"/>
      <c r="P17" s="89"/>
      <c r="Q17" s="89"/>
    </row>
    <row r="18" spans="1:17" ht="18.75" customHeight="1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5"/>
      <c r="M18" s="85"/>
      <c r="N18" s="85"/>
      <c r="O18" s="1"/>
      <c r="P18" s="1"/>
    </row>
    <row r="19" spans="1:17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4.6" x14ac:dyDescent="0.4">
      <c r="A21" s="100" t="s">
        <v>393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17" ht="18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321</v>
      </c>
    </row>
    <row r="23" spans="1:17" ht="17.399999999999999" x14ac:dyDescent="0.3">
      <c r="A23" s="103" t="s">
        <v>225</v>
      </c>
      <c r="B23" s="104"/>
      <c r="C23" s="104"/>
      <c r="D23" s="104"/>
      <c r="E23" s="104"/>
      <c r="F23" s="104"/>
      <c r="G23" s="104"/>
      <c r="H23" s="104"/>
      <c r="I23" s="105" t="s">
        <v>0</v>
      </c>
      <c r="J23" s="102" t="s">
        <v>1</v>
      </c>
      <c r="K23" s="102" t="s">
        <v>2</v>
      </c>
      <c r="L23" s="102" t="s">
        <v>394</v>
      </c>
      <c r="M23" s="102" t="s">
        <v>395</v>
      </c>
      <c r="N23" s="102" t="s">
        <v>396</v>
      </c>
    </row>
    <row r="24" spans="1:17" ht="242.4" customHeight="1" x14ac:dyDescent="0.3">
      <c r="A24" s="2" t="s">
        <v>226</v>
      </c>
      <c r="B24" s="2" t="s">
        <v>227</v>
      </c>
      <c r="C24" s="2" t="s">
        <v>228</v>
      </c>
      <c r="D24" s="2" t="s">
        <v>229</v>
      </c>
      <c r="E24" s="2" t="s">
        <v>230</v>
      </c>
      <c r="F24" s="2" t="s">
        <v>231</v>
      </c>
      <c r="G24" s="2" t="s">
        <v>362</v>
      </c>
      <c r="H24" s="7" t="s">
        <v>363</v>
      </c>
      <c r="I24" s="106"/>
      <c r="J24" s="102"/>
      <c r="K24" s="102"/>
      <c r="L24" s="102"/>
      <c r="M24" s="102"/>
      <c r="N24" s="102"/>
      <c r="O24" s="95"/>
    </row>
    <row r="25" spans="1:17" ht="17.399999999999999" x14ac:dyDescent="0.3">
      <c r="A25" s="3" t="s">
        <v>241</v>
      </c>
      <c r="B25" s="3" t="s">
        <v>232</v>
      </c>
      <c r="C25" s="3" t="s">
        <v>233</v>
      </c>
      <c r="D25" s="3" t="s">
        <v>234</v>
      </c>
      <c r="E25" s="3" t="s">
        <v>235</v>
      </c>
      <c r="F25" s="3" t="s">
        <v>236</v>
      </c>
      <c r="G25" s="3" t="s">
        <v>237</v>
      </c>
      <c r="H25" s="3" t="s">
        <v>238</v>
      </c>
      <c r="I25" s="3" t="s">
        <v>239</v>
      </c>
      <c r="J25" s="3" t="s">
        <v>239</v>
      </c>
      <c r="K25" s="3" t="s">
        <v>267</v>
      </c>
      <c r="L25" s="3" t="s">
        <v>301</v>
      </c>
      <c r="M25" s="3" t="s">
        <v>267</v>
      </c>
      <c r="N25" s="3" t="s">
        <v>271</v>
      </c>
      <c r="O25" s="96"/>
    </row>
    <row r="26" spans="1:17" ht="28.95" customHeight="1" x14ac:dyDescent="0.3">
      <c r="A26" s="4" t="s">
        <v>240</v>
      </c>
      <c r="B26" s="4" t="s">
        <v>241</v>
      </c>
      <c r="C26" s="4" t="s">
        <v>242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4</v>
      </c>
      <c r="J26" s="9" t="s">
        <v>5</v>
      </c>
      <c r="K26" s="87" t="s">
        <v>6</v>
      </c>
      <c r="L26" s="10">
        <f>L27+L36+L42+L50+L58+L61+L70+L84+L90+L104+L117+L141</f>
        <v>153698395.34</v>
      </c>
      <c r="M26" s="10">
        <f>M27+M36+M42+M50+M58+M61+M70+M84+M90+M104+M117+M141</f>
        <v>149833095.89999998</v>
      </c>
      <c r="N26" s="10">
        <f>N27+N36+N42+N50+N58+N61+N70+N84+N90+N104+N117+N141</f>
        <v>154651394.54999998</v>
      </c>
      <c r="O26" s="96"/>
    </row>
    <row r="27" spans="1:17" ht="25.2" customHeight="1" outlineLevel="1" x14ac:dyDescent="0.3">
      <c r="A27" s="4">
        <v>182</v>
      </c>
      <c r="B27" s="4">
        <v>1</v>
      </c>
      <c r="C27" s="4" t="s">
        <v>244</v>
      </c>
      <c r="D27" s="4" t="s">
        <v>242</v>
      </c>
      <c r="E27" s="4" t="s">
        <v>240</v>
      </c>
      <c r="F27" s="4" t="s">
        <v>242</v>
      </c>
      <c r="G27" s="4" t="s">
        <v>243</v>
      </c>
      <c r="H27" s="4" t="s">
        <v>240</v>
      </c>
      <c r="I27" s="8" t="s">
        <v>7</v>
      </c>
      <c r="J27" s="9" t="s">
        <v>8</v>
      </c>
      <c r="K27" s="87" t="s">
        <v>6</v>
      </c>
      <c r="L27" s="10">
        <f>L28+L31</f>
        <v>109670483.21999998</v>
      </c>
      <c r="M27" s="10">
        <f t="shared" ref="M27:N27" si="0">M28+M31</f>
        <v>109803731.76999998</v>
      </c>
      <c r="N27" s="10">
        <f t="shared" si="0"/>
        <v>113919972.18000001</v>
      </c>
      <c r="O27" s="95"/>
    </row>
    <row r="28" spans="1:17" ht="24.6" customHeight="1" outlineLevel="2" x14ac:dyDescent="0.3">
      <c r="A28" s="6" t="s">
        <v>245</v>
      </c>
      <c r="B28" s="6" t="s">
        <v>241</v>
      </c>
      <c r="C28" s="6" t="s">
        <v>244</v>
      </c>
      <c r="D28" s="6" t="s">
        <v>244</v>
      </c>
      <c r="E28" s="6" t="s">
        <v>240</v>
      </c>
      <c r="F28" s="6" t="s">
        <v>242</v>
      </c>
      <c r="G28" s="6" t="s">
        <v>243</v>
      </c>
      <c r="H28" s="6" t="s">
        <v>240</v>
      </c>
      <c r="I28" s="8" t="s">
        <v>9</v>
      </c>
      <c r="J28" s="11" t="s">
        <v>10</v>
      </c>
      <c r="K28" s="12" t="s">
        <v>6</v>
      </c>
      <c r="L28" s="13">
        <f>L29</f>
        <v>11918985.869999999</v>
      </c>
      <c r="M28" s="13">
        <f t="shared" ref="M28:N29" si="1">M29</f>
        <v>14789447.41</v>
      </c>
      <c r="N28" s="13">
        <f t="shared" si="1"/>
        <v>15244962.390000001</v>
      </c>
      <c r="O28" s="96">
        <f>L30</f>
        <v>11918985.869999999</v>
      </c>
    </row>
    <row r="29" spans="1:17" ht="66" customHeight="1" outlineLevel="3" x14ac:dyDescent="0.3">
      <c r="A29" s="5" t="s">
        <v>245</v>
      </c>
      <c r="B29" s="5" t="s">
        <v>241</v>
      </c>
      <c r="C29" s="5" t="s">
        <v>244</v>
      </c>
      <c r="D29" s="5" t="s">
        <v>244</v>
      </c>
      <c r="E29" s="5" t="s">
        <v>246</v>
      </c>
      <c r="F29" s="5" t="s">
        <v>242</v>
      </c>
      <c r="G29" s="5" t="s">
        <v>243</v>
      </c>
      <c r="H29" s="5" t="s">
        <v>240</v>
      </c>
      <c r="I29" s="8" t="s">
        <v>11</v>
      </c>
      <c r="J29" s="14" t="s">
        <v>12</v>
      </c>
      <c r="K29" s="15" t="s">
        <v>6</v>
      </c>
      <c r="L29" s="16">
        <f>L30</f>
        <v>11918985.869999999</v>
      </c>
      <c r="M29" s="16">
        <f t="shared" si="1"/>
        <v>14789447.41</v>
      </c>
      <c r="N29" s="16">
        <f t="shared" si="1"/>
        <v>15244962.390000001</v>
      </c>
      <c r="O29" s="95"/>
    </row>
    <row r="30" spans="1:17" ht="53.4" customHeight="1" outlineLevel="7" x14ac:dyDescent="0.3">
      <c r="A30" s="5" t="s">
        <v>245</v>
      </c>
      <c r="B30" s="5" t="s">
        <v>241</v>
      </c>
      <c r="C30" s="5" t="s">
        <v>244</v>
      </c>
      <c r="D30" s="5" t="s">
        <v>244</v>
      </c>
      <c r="E30" s="5" t="s">
        <v>247</v>
      </c>
      <c r="F30" s="5" t="s">
        <v>248</v>
      </c>
      <c r="G30" s="5" t="s">
        <v>243</v>
      </c>
      <c r="H30" s="5" t="s">
        <v>249</v>
      </c>
      <c r="I30" s="17" t="s">
        <v>13</v>
      </c>
      <c r="J30" s="14" t="s">
        <v>14</v>
      </c>
      <c r="K30" s="15" t="s">
        <v>15</v>
      </c>
      <c r="L30" s="16">
        <f>13773000-2838000+983985.87</f>
        <v>11918985.869999999</v>
      </c>
      <c r="M30" s="16">
        <v>14789447.41</v>
      </c>
      <c r="N30" s="16">
        <v>15244962.390000001</v>
      </c>
      <c r="O30" s="95"/>
    </row>
    <row r="31" spans="1:17" ht="46.95" customHeight="1" outlineLevel="2" x14ac:dyDescent="0.3">
      <c r="A31" s="6" t="s">
        <v>245</v>
      </c>
      <c r="B31" s="6" t="s">
        <v>241</v>
      </c>
      <c r="C31" s="6" t="s">
        <v>244</v>
      </c>
      <c r="D31" s="6" t="s">
        <v>248</v>
      </c>
      <c r="E31" s="6" t="s">
        <v>240</v>
      </c>
      <c r="F31" s="6" t="s">
        <v>244</v>
      </c>
      <c r="G31" s="6" t="s">
        <v>243</v>
      </c>
      <c r="H31" s="6" t="s">
        <v>240</v>
      </c>
      <c r="I31" s="8" t="s">
        <v>16</v>
      </c>
      <c r="J31" s="14" t="s">
        <v>17</v>
      </c>
      <c r="K31" s="15" t="s">
        <v>6</v>
      </c>
      <c r="L31" s="16">
        <f>L32+L33+L34+L35</f>
        <v>97751497.349999979</v>
      </c>
      <c r="M31" s="16">
        <f t="shared" ref="M31:N31" si="2">M32+M33+M34+M35</f>
        <v>95014284.359999985</v>
      </c>
      <c r="N31" s="16">
        <f t="shared" si="2"/>
        <v>98675009.790000007</v>
      </c>
      <c r="O31" s="96">
        <f>L32+L33+L34+L35</f>
        <v>97751497.349999979</v>
      </c>
    </row>
    <row r="32" spans="1:17" ht="106.95" customHeight="1" outlineLevel="7" x14ac:dyDescent="0.3">
      <c r="A32" s="5" t="s">
        <v>245</v>
      </c>
      <c r="B32" s="5" t="s">
        <v>241</v>
      </c>
      <c r="C32" s="5" t="s">
        <v>244</v>
      </c>
      <c r="D32" s="5" t="s">
        <v>248</v>
      </c>
      <c r="E32" s="5" t="s">
        <v>246</v>
      </c>
      <c r="F32" s="5" t="s">
        <v>244</v>
      </c>
      <c r="G32" s="5" t="s">
        <v>243</v>
      </c>
      <c r="H32" s="5" t="s">
        <v>249</v>
      </c>
      <c r="I32" s="17" t="s">
        <v>18</v>
      </c>
      <c r="J32" s="18" t="s">
        <v>19</v>
      </c>
      <c r="K32" s="15" t="s">
        <v>15</v>
      </c>
      <c r="L32" s="16">
        <f>90819617.05+6132570+27942.33</f>
        <v>96980129.379999995</v>
      </c>
      <c r="M32" s="16">
        <v>94355585.819999993</v>
      </c>
      <c r="N32" s="16">
        <v>98007492.950000003</v>
      </c>
      <c r="O32" s="95"/>
    </row>
    <row r="33" spans="1:15" ht="144.75" customHeight="1" outlineLevel="7" x14ac:dyDescent="0.3">
      <c r="A33" s="5" t="s">
        <v>245</v>
      </c>
      <c r="B33" s="5" t="s">
        <v>241</v>
      </c>
      <c r="C33" s="5" t="s">
        <v>244</v>
      </c>
      <c r="D33" s="5" t="s">
        <v>248</v>
      </c>
      <c r="E33" s="5" t="s">
        <v>250</v>
      </c>
      <c r="F33" s="5" t="s">
        <v>244</v>
      </c>
      <c r="G33" s="5" t="s">
        <v>243</v>
      </c>
      <c r="H33" s="5" t="s">
        <v>249</v>
      </c>
      <c r="I33" s="17" t="s">
        <v>20</v>
      </c>
      <c r="J33" s="18" t="s">
        <v>21</v>
      </c>
      <c r="K33" s="15" t="s">
        <v>15</v>
      </c>
      <c r="L33" s="16">
        <f>160049.88+245278.97+2037.39</f>
        <v>407366.24</v>
      </c>
      <c r="M33" s="16">
        <v>166049.49</v>
      </c>
      <c r="N33" s="16">
        <v>171395.39</v>
      </c>
      <c r="O33" s="95"/>
    </row>
    <row r="34" spans="1:15" ht="72.75" customHeight="1" outlineLevel="7" x14ac:dyDescent="0.3">
      <c r="A34" s="5" t="s">
        <v>245</v>
      </c>
      <c r="B34" s="5" t="s">
        <v>241</v>
      </c>
      <c r="C34" s="5" t="s">
        <v>244</v>
      </c>
      <c r="D34" s="5" t="s">
        <v>248</v>
      </c>
      <c r="E34" s="5" t="s">
        <v>251</v>
      </c>
      <c r="F34" s="5" t="s">
        <v>244</v>
      </c>
      <c r="G34" s="5" t="s">
        <v>243</v>
      </c>
      <c r="H34" s="5" t="s">
        <v>249</v>
      </c>
      <c r="I34" s="17" t="s">
        <v>22</v>
      </c>
      <c r="J34" s="14" t="s">
        <v>23</v>
      </c>
      <c r="K34" s="15" t="s">
        <v>15</v>
      </c>
      <c r="L34" s="16">
        <f>374059.43-30000-27942.33+33000</f>
        <v>349117.1</v>
      </c>
      <c r="M34" s="16">
        <v>385272.05</v>
      </c>
      <c r="N34" s="16">
        <v>384556.75</v>
      </c>
      <c r="O34" s="95"/>
    </row>
    <row r="35" spans="1:15" ht="122.25" customHeight="1" outlineLevel="7" x14ac:dyDescent="0.3">
      <c r="A35" s="5" t="s">
        <v>245</v>
      </c>
      <c r="B35" s="5" t="s">
        <v>241</v>
      </c>
      <c r="C35" s="5" t="s">
        <v>244</v>
      </c>
      <c r="D35" s="5" t="s">
        <v>248</v>
      </c>
      <c r="E35" s="5" t="s">
        <v>252</v>
      </c>
      <c r="F35" s="5" t="s">
        <v>244</v>
      </c>
      <c r="G35" s="5" t="s">
        <v>243</v>
      </c>
      <c r="H35" s="5" t="s">
        <v>249</v>
      </c>
      <c r="I35" s="17"/>
      <c r="J35" s="74" t="s">
        <v>357</v>
      </c>
      <c r="K35" s="15"/>
      <c r="L35" s="16">
        <f>103346.49-93461.86+5000</f>
        <v>14884.630000000005</v>
      </c>
      <c r="M35" s="16">
        <v>107377</v>
      </c>
      <c r="N35" s="16">
        <v>111564.7</v>
      </c>
      <c r="O35" s="95"/>
    </row>
    <row r="36" spans="1:15" ht="66" customHeight="1" outlineLevel="1" x14ac:dyDescent="0.3">
      <c r="A36" s="4" t="s">
        <v>253</v>
      </c>
      <c r="B36" s="4" t="s">
        <v>241</v>
      </c>
      <c r="C36" s="4" t="s">
        <v>254</v>
      </c>
      <c r="D36" s="4" t="s">
        <v>242</v>
      </c>
      <c r="E36" s="4" t="s">
        <v>240</v>
      </c>
      <c r="F36" s="4" t="s">
        <v>242</v>
      </c>
      <c r="G36" s="4" t="s">
        <v>243</v>
      </c>
      <c r="H36" s="4" t="s">
        <v>240</v>
      </c>
      <c r="I36" s="8" t="s">
        <v>24</v>
      </c>
      <c r="J36" s="9" t="s">
        <v>25</v>
      </c>
      <c r="K36" s="87" t="s">
        <v>6</v>
      </c>
      <c r="L36" s="10">
        <f>L37</f>
        <v>545500</v>
      </c>
      <c r="M36" s="10">
        <f t="shared" ref="M36:N36" si="3">M37</f>
        <v>608700</v>
      </c>
      <c r="N36" s="10">
        <f t="shared" si="3"/>
        <v>623600</v>
      </c>
      <c r="O36" s="96">
        <f>L36</f>
        <v>545500</v>
      </c>
    </row>
    <row r="37" spans="1:15" ht="50.7" customHeight="1" outlineLevel="2" x14ac:dyDescent="0.3">
      <c r="A37" s="6" t="s">
        <v>253</v>
      </c>
      <c r="B37" s="6" t="s">
        <v>241</v>
      </c>
      <c r="C37" s="6" t="s">
        <v>254</v>
      </c>
      <c r="D37" s="6" t="s">
        <v>248</v>
      </c>
      <c r="E37" s="6" t="s">
        <v>240</v>
      </c>
      <c r="F37" s="6" t="s">
        <v>244</v>
      </c>
      <c r="G37" s="6" t="s">
        <v>243</v>
      </c>
      <c r="H37" s="6" t="s">
        <v>240</v>
      </c>
      <c r="I37" s="8" t="s">
        <v>26</v>
      </c>
      <c r="J37" s="11" t="s">
        <v>27</v>
      </c>
      <c r="K37" s="12" t="s">
        <v>6</v>
      </c>
      <c r="L37" s="13">
        <f>L38+L39+L40+L41</f>
        <v>545500</v>
      </c>
      <c r="M37" s="13">
        <f t="shared" ref="M37:N37" si="4">M38+M39+M40+M41</f>
        <v>608700</v>
      </c>
      <c r="N37" s="13">
        <f t="shared" si="4"/>
        <v>623600</v>
      </c>
      <c r="O37" s="95"/>
    </row>
    <row r="38" spans="1:15" ht="97.2" customHeight="1" outlineLevel="7" x14ac:dyDescent="0.3">
      <c r="A38" s="5" t="s">
        <v>253</v>
      </c>
      <c r="B38" s="5" t="s">
        <v>241</v>
      </c>
      <c r="C38" s="5" t="s">
        <v>254</v>
      </c>
      <c r="D38" s="5" t="s">
        <v>248</v>
      </c>
      <c r="E38" s="5" t="s">
        <v>255</v>
      </c>
      <c r="F38" s="5" t="s">
        <v>244</v>
      </c>
      <c r="G38" s="5" t="s">
        <v>243</v>
      </c>
      <c r="H38" s="5" t="s">
        <v>249</v>
      </c>
      <c r="I38" s="17" t="s">
        <v>28</v>
      </c>
      <c r="J38" s="14" t="s">
        <v>29</v>
      </c>
      <c r="K38" s="15" t="s">
        <v>15</v>
      </c>
      <c r="L38" s="16">
        <v>202700</v>
      </c>
      <c r="M38" s="16">
        <v>226100</v>
      </c>
      <c r="N38" s="16">
        <v>235300</v>
      </c>
      <c r="O38" s="95"/>
    </row>
    <row r="39" spans="1:15" ht="114.6" customHeight="1" outlineLevel="7" x14ac:dyDescent="0.3">
      <c r="A39" s="5" t="s">
        <v>253</v>
      </c>
      <c r="B39" s="5" t="s">
        <v>241</v>
      </c>
      <c r="C39" s="5" t="s">
        <v>254</v>
      </c>
      <c r="D39" s="5" t="s">
        <v>248</v>
      </c>
      <c r="E39" s="5" t="s">
        <v>256</v>
      </c>
      <c r="F39" s="5" t="s">
        <v>244</v>
      </c>
      <c r="G39" s="5" t="s">
        <v>243</v>
      </c>
      <c r="H39" s="5" t="s">
        <v>249</v>
      </c>
      <c r="I39" s="17" t="s">
        <v>30</v>
      </c>
      <c r="J39" s="18" t="s">
        <v>31</v>
      </c>
      <c r="K39" s="15" t="s">
        <v>15</v>
      </c>
      <c r="L39" s="16">
        <v>1600</v>
      </c>
      <c r="M39" s="16">
        <v>1600</v>
      </c>
      <c r="N39" s="16">
        <v>1600</v>
      </c>
      <c r="O39" s="95"/>
    </row>
    <row r="40" spans="1:15" ht="116.4" customHeight="1" outlineLevel="7" x14ac:dyDescent="0.3">
      <c r="A40" s="5" t="s">
        <v>253</v>
      </c>
      <c r="B40" s="5" t="s">
        <v>241</v>
      </c>
      <c r="C40" s="5" t="s">
        <v>254</v>
      </c>
      <c r="D40" s="5" t="s">
        <v>248</v>
      </c>
      <c r="E40" s="5" t="s">
        <v>257</v>
      </c>
      <c r="F40" s="5" t="s">
        <v>244</v>
      </c>
      <c r="G40" s="5" t="s">
        <v>243</v>
      </c>
      <c r="H40" s="5" t="s">
        <v>249</v>
      </c>
      <c r="I40" s="17" t="s">
        <v>32</v>
      </c>
      <c r="J40" s="18" t="s">
        <v>33</v>
      </c>
      <c r="K40" s="15" t="s">
        <v>15</v>
      </c>
      <c r="L40" s="16">
        <v>372700</v>
      </c>
      <c r="M40" s="16">
        <v>412300</v>
      </c>
      <c r="N40" s="16">
        <v>427800</v>
      </c>
      <c r="O40" s="95"/>
    </row>
    <row r="41" spans="1:15" ht="128.1" customHeight="1" outlineLevel="7" x14ac:dyDescent="0.3">
      <c r="A41" s="5" t="s">
        <v>253</v>
      </c>
      <c r="B41" s="5" t="s">
        <v>241</v>
      </c>
      <c r="C41" s="5" t="s">
        <v>254</v>
      </c>
      <c r="D41" s="5" t="s">
        <v>248</v>
      </c>
      <c r="E41" s="5" t="s">
        <v>258</v>
      </c>
      <c r="F41" s="5" t="s">
        <v>244</v>
      </c>
      <c r="G41" s="5" t="s">
        <v>243</v>
      </c>
      <c r="H41" s="5" t="s">
        <v>249</v>
      </c>
      <c r="I41" s="17" t="s">
        <v>34</v>
      </c>
      <c r="J41" s="18" t="s">
        <v>35</v>
      </c>
      <c r="K41" s="15" t="s">
        <v>15</v>
      </c>
      <c r="L41" s="16">
        <v>-31500</v>
      </c>
      <c r="M41" s="16">
        <v>-31300</v>
      </c>
      <c r="N41" s="16">
        <v>-41100</v>
      </c>
      <c r="O41" s="95"/>
    </row>
    <row r="42" spans="1:15" ht="17.399999999999999" outlineLevel="1" x14ac:dyDescent="0.3">
      <c r="A42" s="4" t="s">
        <v>245</v>
      </c>
      <c r="B42" s="4" t="s">
        <v>241</v>
      </c>
      <c r="C42" s="4" t="s">
        <v>259</v>
      </c>
      <c r="D42" s="4" t="s">
        <v>242</v>
      </c>
      <c r="E42" s="4" t="s">
        <v>240</v>
      </c>
      <c r="F42" s="4" t="s">
        <v>242</v>
      </c>
      <c r="G42" s="4" t="s">
        <v>243</v>
      </c>
      <c r="H42" s="4" t="s">
        <v>240</v>
      </c>
      <c r="I42" s="8" t="s">
        <v>36</v>
      </c>
      <c r="J42" s="9" t="s">
        <v>37</v>
      </c>
      <c r="K42" s="87" t="s">
        <v>6</v>
      </c>
      <c r="L42" s="10">
        <f>L43+L46+L48</f>
        <v>4824650.59</v>
      </c>
      <c r="M42" s="10">
        <f>M43+M46+M48</f>
        <v>6119418.1299999999</v>
      </c>
      <c r="N42" s="10">
        <f>N43+N46+N48</f>
        <v>6122485.21</v>
      </c>
      <c r="O42" s="96">
        <f>L44+L45+L47+L49</f>
        <v>4824650.59</v>
      </c>
    </row>
    <row r="43" spans="1:15" ht="43.95" customHeight="1" outlineLevel="2" x14ac:dyDescent="0.3">
      <c r="A43" s="6" t="s">
        <v>245</v>
      </c>
      <c r="B43" s="6" t="s">
        <v>241</v>
      </c>
      <c r="C43" s="6" t="s">
        <v>259</v>
      </c>
      <c r="D43" s="6" t="s">
        <v>248</v>
      </c>
      <c r="E43" s="6" t="s">
        <v>240</v>
      </c>
      <c r="F43" s="6" t="s">
        <v>248</v>
      </c>
      <c r="G43" s="6" t="s">
        <v>243</v>
      </c>
      <c r="H43" s="6" t="s">
        <v>240</v>
      </c>
      <c r="I43" s="8" t="s">
        <v>38</v>
      </c>
      <c r="J43" s="11" t="s">
        <v>39</v>
      </c>
      <c r="K43" s="12" t="s">
        <v>6</v>
      </c>
      <c r="L43" s="13">
        <f>L44+L45</f>
        <v>4754443.3</v>
      </c>
      <c r="M43" s="13">
        <f t="shared" ref="M43:N43" si="5">M44+M45</f>
        <v>6041431.8099999996</v>
      </c>
      <c r="N43" s="13">
        <f t="shared" si="5"/>
        <v>6041473.5300000003</v>
      </c>
      <c r="O43" s="95"/>
    </row>
    <row r="44" spans="1:15" ht="43.95" customHeight="1" outlineLevel="7" x14ac:dyDescent="0.3">
      <c r="A44" s="5" t="s">
        <v>245</v>
      </c>
      <c r="B44" s="5" t="s">
        <v>241</v>
      </c>
      <c r="C44" s="5" t="s">
        <v>259</v>
      </c>
      <c r="D44" s="5" t="s">
        <v>248</v>
      </c>
      <c r="E44" s="5" t="s">
        <v>246</v>
      </c>
      <c r="F44" s="5" t="s">
        <v>248</v>
      </c>
      <c r="G44" s="5" t="s">
        <v>243</v>
      </c>
      <c r="H44" s="5" t="s">
        <v>249</v>
      </c>
      <c r="I44" s="17" t="s">
        <v>40</v>
      </c>
      <c r="J44" s="14" t="s">
        <v>39</v>
      </c>
      <c r="K44" s="15" t="s">
        <v>15</v>
      </c>
      <c r="L44" s="16">
        <f>6040361.34-738963.63-546991.34</f>
        <v>4754406.37</v>
      </c>
      <c r="M44" s="16">
        <v>6041431.8099999996</v>
      </c>
      <c r="N44" s="16">
        <v>6041473.5300000003</v>
      </c>
      <c r="O44" s="95"/>
    </row>
    <row r="45" spans="1:15" ht="51" customHeight="1" outlineLevel="7" x14ac:dyDescent="0.3">
      <c r="A45" s="5" t="s">
        <v>245</v>
      </c>
      <c r="B45" s="5" t="s">
        <v>241</v>
      </c>
      <c r="C45" s="5" t="s">
        <v>259</v>
      </c>
      <c r="D45" s="5" t="s">
        <v>248</v>
      </c>
      <c r="E45" s="5" t="s">
        <v>250</v>
      </c>
      <c r="F45" s="5" t="s">
        <v>248</v>
      </c>
      <c r="G45" s="5" t="s">
        <v>243</v>
      </c>
      <c r="H45" s="5" t="s">
        <v>249</v>
      </c>
      <c r="I45" s="17"/>
      <c r="J45" s="14" t="s">
        <v>499</v>
      </c>
      <c r="K45" s="15"/>
      <c r="L45" s="16">
        <f>18.48+18.45</f>
        <v>36.93</v>
      </c>
      <c r="M45" s="16">
        <v>0</v>
      </c>
      <c r="N45" s="16">
        <v>0</v>
      </c>
      <c r="O45" s="95"/>
    </row>
    <row r="46" spans="1:15" ht="27.6" customHeight="1" outlineLevel="2" x14ac:dyDescent="0.3">
      <c r="A46" s="6" t="s">
        <v>245</v>
      </c>
      <c r="B46" s="6" t="s">
        <v>241</v>
      </c>
      <c r="C46" s="6" t="s">
        <v>259</v>
      </c>
      <c r="D46" s="6" t="s">
        <v>254</v>
      </c>
      <c r="E46" s="6" t="s">
        <v>240</v>
      </c>
      <c r="F46" s="6" t="s">
        <v>244</v>
      </c>
      <c r="G46" s="6" t="s">
        <v>243</v>
      </c>
      <c r="H46" s="6" t="s">
        <v>240</v>
      </c>
      <c r="I46" s="8" t="s">
        <v>41</v>
      </c>
      <c r="J46" s="11" t="s">
        <v>42</v>
      </c>
      <c r="K46" s="12" t="s">
        <v>6</v>
      </c>
      <c r="L46" s="13">
        <f>L47</f>
        <v>5179</v>
      </c>
      <c r="M46" s="13">
        <f t="shared" ref="M46:N46" si="6">M47</f>
        <v>8996.0300000000007</v>
      </c>
      <c r="N46" s="13">
        <f t="shared" si="6"/>
        <v>9330.77</v>
      </c>
      <c r="O46" s="95"/>
    </row>
    <row r="47" spans="1:15" ht="27.15" customHeight="1" outlineLevel="7" x14ac:dyDescent="0.3">
      <c r="A47" s="5" t="s">
        <v>245</v>
      </c>
      <c r="B47" s="5" t="s">
        <v>241</v>
      </c>
      <c r="C47" s="5" t="s">
        <v>259</v>
      </c>
      <c r="D47" s="5" t="s">
        <v>254</v>
      </c>
      <c r="E47" s="5" t="s">
        <v>246</v>
      </c>
      <c r="F47" s="5" t="s">
        <v>244</v>
      </c>
      <c r="G47" s="5" t="s">
        <v>243</v>
      </c>
      <c r="H47" s="5" t="s">
        <v>249</v>
      </c>
      <c r="I47" s="17" t="s">
        <v>43</v>
      </c>
      <c r="J47" s="14" t="s">
        <v>42</v>
      </c>
      <c r="K47" s="15" t="s">
        <v>15</v>
      </c>
      <c r="L47" s="16">
        <f>8669.59-3490.59</f>
        <v>5179</v>
      </c>
      <c r="M47" s="16">
        <v>8996.0300000000007</v>
      </c>
      <c r="N47" s="16">
        <v>9330.77</v>
      </c>
      <c r="O47" s="95"/>
    </row>
    <row r="48" spans="1:15" ht="41.25" customHeight="1" outlineLevel="7" x14ac:dyDescent="0.3">
      <c r="A48" s="6" t="s">
        <v>245</v>
      </c>
      <c r="B48" s="6" t="s">
        <v>241</v>
      </c>
      <c r="C48" s="6" t="s">
        <v>259</v>
      </c>
      <c r="D48" s="6" t="s">
        <v>261</v>
      </c>
      <c r="E48" s="6" t="s">
        <v>240</v>
      </c>
      <c r="F48" s="6" t="s">
        <v>248</v>
      </c>
      <c r="G48" s="6" t="s">
        <v>243</v>
      </c>
      <c r="H48" s="6" t="s">
        <v>249</v>
      </c>
      <c r="I48" s="17"/>
      <c r="J48" s="11" t="s">
        <v>364</v>
      </c>
      <c r="K48" s="12"/>
      <c r="L48" s="13">
        <f>L49</f>
        <v>65028.29</v>
      </c>
      <c r="M48" s="13">
        <f t="shared" ref="M48:N48" si="7">M49</f>
        <v>68990.289999999994</v>
      </c>
      <c r="N48" s="13">
        <f t="shared" si="7"/>
        <v>71680.91</v>
      </c>
      <c r="O48" s="95"/>
    </row>
    <row r="49" spans="1:15" ht="46.5" customHeight="1" outlineLevel="7" x14ac:dyDescent="0.3">
      <c r="A49" s="5" t="s">
        <v>245</v>
      </c>
      <c r="B49" s="5" t="s">
        <v>241</v>
      </c>
      <c r="C49" s="5" t="s">
        <v>259</v>
      </c>
      <c r="D49" s="5" t="s">
        <v>261</v>
      </c>
      <c r="E49" s="5" t="s">
        <v>246</v>
      </c>
      <c r="F49" s="5" t="s">
        <v>248</v>
      </c>
      <c r="G49" s="5" t="s">
        <v>243</v>
      </c>
      <c r="H49" s="5" t="s">
        <v>249</v>
      </c>
      <c r="I49" s="17"/>
      <c r="J49" s="11" t="s">
        <v>364</v>
      </c>
      <c r="K49" s="15"/>
      <c r="L49" s="16">
        <f>66400.67-1372.38</f>
        <v>65028.29</v>
      </c>
      <c r="M49" s="16">
        <v>68990.289999999994</v>
      </c>
      <c r="N49" s="16">
        <v>71680.91</v>
      </c>
      <c r="O49" s="95"/>
    </row>
    <row r="50" spans="1:15" ht="17.399999999999999" outlineLevel="1" x14ac:dyDescent="0.3">
      <c r="A50" s="4" t="s">
        <v>245</v>
      </c>
      <c r="B50" s="4" t="s">
        <v>241</v>
      </c>
      <c r="C50" s="4" t="s">
        <v>260</v>
      </c>
      <c r="D50" s="4" t="s">
        <v>242</v>
      </c>
      <c r="E50" s="4" t="s">
        <v>240</v>
      </c>
      <c r="F50" s="4" t="s">
        <v>242</v>
      </c>
      <c r="G50" s="4" t="s">
        <v>243</v>
      </c>
      <c r="H50" s="4" t="s">
        <v>240</v>
      </c>
      <c r="I50" s="8" t="s">
        <v>44</v>
      </c>
      <c r="J50" s="9" t="s">
        <v>45</v>
      </c>
      <c r="K50" s="87" t="s">
        <v>6</v>
      </c>
      <c r="L50" s="10">
        <f>L51+L53</f>
        <v>9984190.8200000003</v>
      </c>
      <c r="M50" s="10">
        <f t="shared" ref="M50:N50" si="8">M51+M53</f>
        <v>10372241.699999999</v>
      </c>
      <c r="N50" s="10">
        <f t="shared" si="8"/>
        <v>10597772.080000002</v>
      </c>
      <c r="O50" s="96">
        <f>L52+L55+L57</f>
        <v>9984190.8200000003</v>
      </c>
    </row>
    <row r="51" spans="1:15" ht="18" outlineLevel="2" x14ac:dyDescent="0.3">
      <c r="A51" s="6" t="s">
        <v>245</v>
      </c>
      <c r="B51" s="6" t="s">
        <v>241</v>
      </c>
      <c r="C51" s="6" t="s">
        <v>260</v>
      </c>
      <c r="D51" s="6" t="s">
        <v>244</v>
      </c>
      <c r="E51" s="6" t="s">
        <v>240</v>
      </c>
      <c r="F51" s="6" t="s">
        <v>242</v>
      </c>
      <c r="G51" s="6" t="s">
        <v>243</v>
      </c>
      <c r="H51" s="6" t="s">
        <v>240</v>
      </c>
      <c r="I51" s="8" t="s">
        <v>46</v>
      </c>
      <c r="J51" s="11" t="s">
        <v>47</v>
      </c>
      <c r="K51" s="12" t="s">
        <v>6</v>
      </c>
      <c r="L51" s="13">
        <f>L52</f>
        <v>2277190.69</v>
      </c>
      <c r="M51" s="13">
        <f t="shared" ref="M51:N51" si="9">M52</f>
        <v>2639250.12</v>
      </c>
      <c r="N51" s="13">
        <f t="shared" si="9"/>
        <v>2639250.12</v>
      </c>
      <c r="O51" s="95"/>
    </row>
    <row r="52" spans="1:15" ht="66.599999999999994" customHeight="1" outlineLevel="7" x14ac:dyDescent="0.3">
      <c r="A52" s="5" t="s">
        <v>245</v>
      </c>
      <c r="B52" s="5" t="s">
        <v>241</v>
      </c>
      <c r="C52" s="5" t="s">
        <v>260</v>
      </c>
      <c r="D52" s="5" t="s">
        <v>244</v>
      </c>
      <c r="E52" s="5" t="s">
        <v>250</v>
      </c>
      <c r="F52" s="5" t="s">
        <v>261</v>
      </c>
      <c r="G52" s="5" t="s">
        <v>243</v>
      </c>
      <c r="H52" s="5" t="s">
        <v>249</v>
      </c>
      <c r="I52" s="17" t="s">
        <v>48</v>
      </c>
      <c r="J52" s="14" t="s">
        <v>49</v>
      </c>
      <c r="K52" s="15" t="s">
        <v>15</v>
      </c>
      <c r="L52" s="16">
        <f>1852105.35+425085.34</f>
        <v>2277190.69</v>
      </c>
      <c r="M52" s="16">
        <v>2639250.12</v>
      </c>
      <c r="N52" s="16">
        <v>2639250.12</v>
      </c>
      <c r="O52" s="95"/>
    </row>
    <row r="53" spans="1:15" ht="18" outlineLevel="2" x14ac:dyDescent="0.3">
      <c r="A53" s="6" t="s">
        <v>245</v>
      </c>
      <c r="B53" s="6" t="s">
        <v>241</v>
      </c>
      <c r="C53" s="6" t="s">
        <v>260</v>
      </c>
      <c r="D53" s="6" t="s">
        <v>260</v>
      </c>
      <c r="E53" s="6" t="s">
        <v>240</v>
      </c>
      <c r="F53" s="6" t="s">
        <v>242</v>
      </c>
      <c r="G53" s="6" t="s">
        <v>243</v>
      </c>
      <c r="H53" s="6" t="s">
        <v>240</v>
      </c>
      <c r="I53" s="8" t="s">
        <v>50</v>
      </c>
      <c r="J53" s="11" t="s">
        <v>51</v>
      </c>
      <c r="K53" s="12" t="s">
        <v>6</v>
      </c>
      <c r="L53" s="13">
        <f>L54+L56</f>
        <v>7707000.1299999999</v>
      </c>
      <c r="M53" s="13">
        <f t="shared" ref="M53:N53" si="10">M54+M56</f>
        <v>7732991.5800000001</v>
      </c>
      <c r="N53" s="13">
        <f t="shared" si="10"/>
        <v>7958521.9600000009</v>
      </c>
      <c r="O53" s="95"/>
    </row>
    <row r="54" spans="1:15" ht="45.75" customHeight="1" outlineLevel="3" x14ac:dyDescent="0.3">
      <c r="A54" s="5" t="s">
        <v>245</v>
      </c>
      <c r="B54" s="5" t="s">
        <v>241</v>
      </c>
      <c r="C54" s="5" t="s">
        <v>260</v>
      </c>
      <c r="D54" s="5" t="s">
        <v>260</v>
      </c>
      <c r="E54" s="5" t="s">
        <v>251</v>
      </c>
      <c r="F54" s="5" t="s">
        <v>242</v>
      </c>
      <c r="G54" s="5" t="s">
        <v>243</v>
      </c>
      <c r="H54" s="5" t="s">
        <v>240</v>
      </c>
      <c r="I54" s="8" t="s">
        <v>52</v>
      </c>
      <c r="J54" s="14" t="s">
        <v>329</v>
      </c>
      <c r="K54" s="15" t="s">
        <v>6</v>
      </c>
      <c r="L54" s="16">
        <f>L55</f>
        <v>5830040.5</v>
      </c>
      <c r="M54" s="16">
        <f t="shared" ref="M54:N54" si="11">M55</f>
        <v>5782830.5199999996</v>
      </c>
      <c r="N54" s="16">
        <f t="shared" si="11"/>
        <v>6008360.9000000004</v>
      </c>
      <c r="O54" s="95"/>
    </row>
    <row r="55" spans="1:15" ht="51.9" customHeight="1" outlineLevel="7" x14ac:dyDescent="0.3">
      <c r="A55" s="5" t="s">
        <v>245</v>
      </c>
      <c r="B55" s="5" t="s">
        <v>241</v>
      </c>
      <c r="C55" s="5" t="s">
        <v>260</v>
      </c>
      <c r="D55" s="5" t="s">
        <v>260</v>
      </c>
      <c r="E55" s="5" t="s">
        <v>328</v>
      </c>
      <c r="F55" s="5" t="s">
        <v>261</v>
      </c>
      <c r="G55" s="5" t="s">
        <v>243</v>
      </c>
      <c r="H55" s="5" t="s">
        <v>249</v>
      </c>
      <c r="I55" s="17" t="s">
        <v>53</v>
      </c>
      <c r="J55" s="14" t="s">
        <v>324</v>
      </c>
      <c r="K55" s="15" t="s">
        <v>15</v>
      </c>
      <c r="L55" s="16">
        <f>5565765.66+264274.84</f>
        <v>5830040.5</v>
      </c>
      <c r="M55" s="16">
        <v>5782830.5199999996</v>
      </c>
      <c r="N55" s="16">
        <v>6008360.9000000004</v>
      </c>
      <c r="O55" s="95"/>
    </row>
    <row r="56" spans="1:15" ht="48.75" customHeight="1" outlineLevel="3" x14ac:dyDescent="0.3">
      <c r="A56" s="5" t="s">
        <v>245</v>
      </c>
      <c r="B56" s="5" t="s">
        <v>241</v>
      </c>
      <c r="C56" s="5" t="s">
        <v>260</v>
      </c>
      <c r="D56" s="5" t="s">
        <v>260</v>
      </c>
      <c r="E56" s="5" t="s">
        <v>252</v>
      </c>
      <c r="F56" s="5" t="s">
        <v>242</v>
      </c>
      <c r="G56" s="5" t="s">
        <v>243</v>
      </c>
      <c r="H56" s="5" t="s">
        <v>240</v>
      </c>
      <c r="I56" s="8" t="s">
        <v>54</v>
      </c>
      <c r="J56" s="14" t="s">
        <v>327</v>
      </c>
      <c r="K56" s="15" t="s">
        <v>6</v>
      </c>
      <c r="L56" s="16">
        <f>L57</f>
        <v>1876959.63</v>
      </c>
      <c r="M56" s="16">
        <f t="shared" ref="M56:N56" si="12">M57</f>
        <v>1950161.06</v>
      </c>
      <c r="N56" s="16">
        <f t="shared" si="12"/>
        <v>1950161.06</v>
      </c>
      <c r="O56" s="95"/>
    </row>
    <row r="57" spans="1:15" ht="93" customHeight="1" outlineLevel="7" x14ac:dyDescent="0.3">
      <c r="A57" s="5" t="s">
        <v>245</v>
      </c>
      <c r="B57" s="5" t="s">
        <v>241</v>
      </c>
      <c r="C57" s="5" t="s">
        <v>260</v>
      </c>
      <c r="D57" s="5" t="s">
        <v>260</v>
      </c>
      <c r="E57" s="5" t="s">
        <v>326</v>
      </c>
      <c r="F57" s="5" t="s">
        <v>261</v>
      </c>
      <c r="G57" s="5" t="s">
        <v>243</v>
      </c>
      <c r="H57" s="5" t="s">
        <v>249</v>
      </c>
      <c r="I57" s="17" t="s">
        <v>55</v>
      </c>
      <c r="J57" s="14" t="s">
        <v>325</v>
      </c>
      <c r="K57" s="15" t="s">
        <v>15</v>
      </c>
      <c r="L57" s="16">
        <v>1876959.63</v>
      </c>
      <c r="M57" s="16">
        <v>1950161.06</v>
      </c>
      <c r="N57" s="16">
        <v>1950161.06</v>
      </c>
      <c r="O57" s="95"/>
    </row>
    <row r="58" spans="1:15" ht="27.6" customHeight="1" outlineLevel="1" x14ac:dyDescent="0.3">
      <c r="A58" s="4" t="s">
        <v>245</v>
      </c>
      <c r="B58" s="4" t="s">
        <v>241</v>
      </c>
      <c r="C58" s="4" t="s">
        <v>262</v>
      </c>
      <c r="D58" s="4" t="s">
        <v>242</v>
      </c>
      <c r="E58" s="4" t="s">
        <v>240</v>
      </c>
      <c r="F58" s="4" t="s">
        <v>242</v>
      </c>
      <c r="G58" s="4" t="s">
        <v>243</v>
      </c>
      <c r="H58" s="4" t="s">
        <v>240</v>
      </c>
      <c r="I58" s="8" t="s">
        <v>56</v>
      </c>
      <c r="J58" s="9" t="s">
        <v>57</v>
      </c>
      <c r="K58" s="87" t="s">
        <v>6</v>
      </c>
      <c r="L58" s="10">
        <f>L59</f>
        <v>3139677.66</v>
      </c>
      <c r="M58" s="10">
        <f t="shared" ref="M58:N59" si="13">M59</f>
        <v>1765306.97</v>
      </c>
      <c r="N58" s="10">
        <f t="shared" si="13"/>
        <v>1834153.94</v>
      </c>
      <c r="O58" s="96">
        <f>L60</f>
        <v>3139677.66</v>
      </c>
    </row>
    <row r="59" spans="1:15" ht="53.4" customHeight="1" outlineLevel="2" x14ac:dyDescent="0.3">
      <c r="A59" s="6" t="s">
        <v>245</v>
      </c>
      <c r="B59" s="6" t="s">
        <v>241</v>
      </c>
      <c r="C59" s="6" t="s">
        <v>262</v>
      </c>
      <c r="D59" s="6" t="s">
        <v>254</v>
      </c>
      <c r="E59" s="6" t="s">
        <v>240</v>
      </c>
      <c r="F59" s="6" t="s">
        <v>244</v>
      </c>
      <c r="G59" s="6" t="s">
        <v>243</v>
      </c>
      <c r="H59" s="6" t="s">
        <v>240</v>
      </c>
      <c r="I59" s="8" t="s">
        <v>58</v>
      </c>
      <c r="J59" s="11" t="s">
        <v>59</v>
      </c>
      <c r="K59" s="12" t="s">
        <v>6</v>
      </c>
      <c r="L59" s="13">
        <f>L60</f>
        <v>3139677.66</v>
      </c>
      <c r="M59" s="13">
        <f t="shared" si="13"/>
        <v>1765306.97</v>
      </c>
      <c r="N59" s="13">
        <f t="shared" si="13"/>
        <v>1834153.94</v>
      </c>
      <c r="O59" s="95"/>
    </row>
    <row r="60" spans="1:15" ht="64.349999999999994" customHeight="1" outlineLevel="7" x14ac:dyDescent="0.3">
      <c r="A60" s="5" t="s">
        <v>245</v>
      </c>
      <c r="B60" s="5" t="s">
        <v>241</v>
      </c>
      <c r="C60" s="5" t="s">
        <v>262</v>
      </c>
      <c r="D60" s="5" t="s">
        <v>254</v>
      </c>
      <c r="E60" s="5" t="s">
        <v>246</v>
      </c>
      <c r="F60" s="5" t="s">
        <v>244</v>
      </c>
      <c r="G60" s="5" t="s">
        <v>243</v>
      </c>
      <c r="H60" s="5" t="s">
        <v>249</v>
      </c>
      <c r="I60" s="17" t="s">
        <v>60</v>
      </c>
      <c r="J60" s="14" t="s">
        <v>61</v>
      </c>
      <c r="K60" s="15" t="s">
        <v>15</v>
      </c>
      <c r="L60" s="16">
        <f>1761908.88+937413.77+440355.01</f>
        <v>3139677.66</v>
      </c>
      <c r="M60" s="16">
        <v>1765306.97</v>
      </c>
      <c r="N60" s="16">
        <v>1834153.94</v>
      </c>
      <c r="O60" s="95"/>
    </row>
    <row r="61" spans="1:15" ht="62.25" customHeight="1" outlineLevel="1" x14ac:dyDescent="0.3">
      <c r="A61" s="4" t="s">
        <v>245</v>
      </c>
      <c r="B61" s="4" t="s">
        <v>241</v>
      </c>
      <c r="C61" s="4" t="s">
        <v>263</v>
      </c>
      <c r="D61" s="4" t="s">
        <v>242</v>
      </c>
      <c r="E61" s="4" t="s">
        <v>240</v>
      </c>
      <c r="F61" s="4" t="s">
        <v>242</v>
      </c>
      <c r="G61" s="4" t="s">
        <v>243</v>
      </c>
      <c r="H61" s="4" t="s">
        <v>240</v>
      </c>
      <c r="I61" s="8" t="s">
        <v>62</v>
      </c>
      <c r="J61" s="9" t="s">
        <v>63</v>
      </c>
      <c r="K61" s="87" t="s">
        <v>6</v>
      </c>
      <c r="L61" s="10">
        <f>L62</f>
        <v>372.30000000000018</v>
      </c>
      <c r="M61" s="10">
        <f t="shared" ref="M61:N63" si="14">M62</f>
        <v>2903.79</v>
      </c>
      <c r="N61" s="10">
        <f t="shared" si="14"/>
        <v>2790.4399999999996</v>
      </c>
      <c r="O61" s="96">
        <f>L61</f>
        <v>372.30000000000018</v>
      </c>
    </row>
    <row r="62" spans="1:15" ht="63.15" customHeight="1" outlineLevel="2" x14ac:dyDescent="0.3">
      <c r="A62" s="6" t="s">
        <v>245</v>
      </c>
      <c r="B62" s="6" t="s">
        <v>241</v>
      </c>
      <c r="C62" s="6" t="s">
        <v>263</v>
      </c>
      <c r="D62" s="6" t="s">
        <v>261</v>
      </c>
      <c r="E62" s="6" t="s">
        <v>240</v>
      </c>
      <c r="F62" s="6" t="s">
        <v>242</v>
      </c>
      <c r="G62" s="6" t="s">
        <v>243</v>
      </c>
      <c r="H62" s="6" t="s">
        <v>240</v>
      </c>
      <c r="I62" s="8" t="s">
        <v>64</v>
      </c>
      <c r="J62" s="11" t="s">
        <v>65</v>
      </c>
      <c r="K62" s="12" t="s">
        <v>6</v>
      </c>
      <c r="L62" s="13">
        <f>L63+L65</f>
        <v>372.30000000000018</v>
      </c>
      <c r="M62" s="13">
        <f t="shared" ref="M62:N62" si="15">M63+M65</f>
        <v>2903.79</v>
      </c>
      <c r="N62" s="13">
        <f t="shared" si="15"/>
        <v>2790.4399999999996</v>
      </c>
      <c r="O62" s="95"/>
    </row>
    <row r="63" spans="1:15" ht="63.15" customHeight="1" outlineLevel="3" x14ac:dyDescent="0.3">
      <c r="A63" s="5" t="s">
        <v>245</v>
      </c>
      <c r="B63" s="5" t="s">
        <v>241</v>
      </c>
      <c r="C63" s="5" t="s">
        <v>263</v>
      </c>
      <c r="D63" s="5" t="s">
        <v>261</v>
      </c>
      <c r="E63" s="5" t="s">
        <v>264</v>
      </c>
      <c r="F63" s="5" t="s">
        <v>242</v>
      </c>
      <c r="G63" s="5" t="s">
        <v>243</v>
      </c>
      <c r="H63" s="5" t="s">
        <v>240</v>
      </c>
      <c r="I63" s="8" t="s">
        <v>66</v>
      </c>
      <c r="J63" s="14" t="s">
        <v>67</v>
      </c>
      <c r="K63" s="15" t="s">
        <v>6</v>
      </c>
      <c r="L63" s="16">
        <f>L64</f>
        <v>0</v>
      </c>
      <c r="M63" s="16">
        <f t="shared" si="14"/>
        <v>404.68</v>
      </c>
      <c r="N63" s="16">
        <f t="shared" si="14"/>
        <v>404.68</v>
      </c>
      <c r="O63" s="95"/>
    </row>
    <row r="64" spans="1:15" ht="64.5" customHeight="1" outlineLevel="7" x14ac:dyDescent="0.3">
      <c r="A64" s="5" t="s">
        <v>245</v>
      </c>
      <c r="B64" s="5" t="s">
        <v>241</v>
      </c>
      <c r="C64" s="5" t="s">
        <v>263</v>
      </c>
      <c r="D64" s="5" t="s">
        <v>261</v>
      </c>
      <c r="E64" s="5" t="s">
        <v>265</v>
      </c>
      <c r="F64" s="5" t="s">
        <v>261</v>
      </c>
      <c r="G64" s="5" t="s">
        <v>243</v>
      </c>
      <c r="H64" s="5" t="s">
        <v>249</v>
      </c>
      <c r="I64" s="17" t="s">
        <v>68</v>
      </c>
      <c r="J64" s="14" t="s">
        <v>69</v>
      </c>
      <c r="K64" s="15" t="s">
        <v>15</v>
      </c>
      <c r="L64" s="16">
        <f>404.68-404.68</f>
        <v>0</v>
      </c>
      <c r="M64" s="16">
        <v>404.68</v>
      </c>
      <c r="N64" s="16">
        <v>404.68</v>
      </c>
      <c r="O64" s="95"/>
    </row>
    <row r="65" spans="1:15" ht="64.5" customHeight="1" outlineLevel="7" x14ac:dyDescent="0.3">
      <c r="A65" s="6" t="s">
        <v>245</v>
      </c>
      <c r="B65" s="6" t="s">
        <v>241</v>
      </c>
      <c r="C65" s="6" t="s">
        <v>263</v>
      </c>
      <c r="D65" s="6" t="s">
        <v>318</v>
      </c>
      <c r="E65" s="6" t="s">
        <v>240</v>
      </c>
      <c r="F65" s="6" t="s">
        <v>242</v>
      </c>
      <c r="G65" s="6" t="s">
        <v>243</v>
      </c>
      <c r="H65" s="6" t="s">
        <v>240</v>
      </c>
      <c r="I65" s="88"/>
      <c r="J65" s="11" t="s">
        <v>419</v>
      </c>
      <c r="K65" s="12"/>
      <c r="L65" s="13">
        <f>L66+L68</f>
        <v>372.30000000000018</v>
      </c>
      <c r="M65" s="13">
        <f t="shared" ref="M65:N65" si="16">M66+M68</f>
        <v>2499.11</v>
      </c>
      <c r="N65" s="13">
        <f t="shared" si="16"/>
        <v>2385.7599999999998</v>
      </c>
      <c r="O65" s="95"/>
    </row>
    <row r="66" spans="1:15" ht="64.5" customHeight="1" outlineLevel="7" x14ac:dyDescent="0.3">
      <c r="A66" s="5" t="s">
        <v>245</v>
      </c>
      <c r="B66" s="5" t="s">
        <v>241</v>
      </c>
      <c r="C66" s="5" t="s">
        <v>263</v>
      </c>
      <c r="D66" s="5" t="s">
        <v>318</v>
      </c>
      <c r="E66" s="5" t="s">
        <v>251</v>
      </c>
      <c r="F66" s="5" t="s">
        <v>242</v>
      </c>
      <c r="G66" s="5" t="s">
        <v>243</v>
      </c>
      <c r="H66" s="5" t="s">
        <v>240</v>
      </c>
      <c r="I66" s="17"/>
      <c r="J66" s="14" t="s">
        <v>419</v>
      </c>
      <c r="K66" s="15"/>
      <c r="L66" s="16">
        <f>L67</f>
        <v>0</v>
      </c>
      <c r="M66" s="16">
        <f t="shared" ref="M66:N66" si="17">M67</f>
        <v>115.81</v>
      </c>
      <c r="N66" s="16">
        <f t="shared" si="17"/>
        <v>113.08</v>
      </c>
      <c r="O66" s="95"/>
    </row>
    <row r="67" spans="1:15" ht="79.650000000000006" customHeight="1" outlineLevel="7" x14ac:dyDescent="0.3">
      <c r="A67" s="5" t="s">
        <v>245</v>
      </c>
      <c r="B67" s="5" t="s">
        <v>241</v>
      </c>
      <c r="C67" s="5" t="s">
        <v>263</v>
      </c>
      <c r="D67" s="5" t="s">
        <v>318</v>
      </c>
      <c r="E67" s="5" t="s">
        <v>328</v>
      </c>
      <c r="F67" s="5" t="s">
        <v>261</v>
      </c>
      <c r="G67" s="5" t="s">
        <v>243</v>
      </c>
      <c r="H67" s="5" t="s">
        <v>249</v>
      </c>
      <c r="I67" s="17"/>
      <c r="J67" s="14" t="s">
        <v>418</v>
      </c>
      <c r="K67" s="15"/>
      <c r="L67" s="16">
        <f>118.54-118.54</f>
        <v>0</v>
      </c>
      <c r="M67" s="16">
        <v>115.81</v>
      </c>
      <c r="N67" s="16">
        <v>113.08</v>
      </c>
      <c r="O67" s="95"/>
    </row>
    <row r="68" spans="1:15" ht="58.95" customHeight="1" outlineLevel="7" x14ac:dyDescent="0.3">
      <c r="A68" s="6" t="s">
        <v>245</v>
      </c>
      <c r="B68" s="6" t="s">
        <v>241</v>
      </c>
      <c r="C68" s="6" t="s">
        <v>263</v>
      </c>
      <c r="D68" s="6" t="s">
        <v>318</v>
      </c>
      <c r="E68" s="6" t="s">
        <v>264</v>
      </c>
      <c r="F68" s="6" t="s">
        <v>242</v>
      </c>
      <c r="G68" s="6" t="s">
        <v>243</v>
      </c>
      <c r="H68" s="6" t="s">
        <v>240</v>
      </c>
      <c r="I68" s="88"/>
      <c r="J68" s="11" t="s">
        <v>420</v>
      </c>
      <c r="K68" s="12"/>
      <c r="L68" s="13">
        <f>L69</f>
        <v>372.30000000000018</v>
      </c>
      <c r="M68" s="13">
        <f t="shared" ref="M68:N68" si="18">M69</f>
        <v>2383.3000000000002</v>
      </c>
      <c r="N68" s="13">
        <f t="shared" si="18"/>
        <v>2272.6799999999998</v>
      </c>
      <c r="O68" s="95"/>
    </row>
    <row r="69" spans="1:15" ht="56.4" customHeight="1" outlineLevel="7" x14ac:dyDescent="0.3">
      <c r="A69" s="5" t="s">
        <v>245</v>
      </c>
      <c r="B69" s="5" t="s">
        <v>241</v>
      </c>
      <c r="C69" s="5" t="s">
        <v>263</v>
      </c>
      <c r="D69" s="5" t="s">
        <v>318</v>
      </c>
      <c r="E69" s="5" t="s">
        <v>265</v>
      </c>
      <c r="F69" s="5" t="s">
        <v>261</v>
      </c>
      <c r="G69" s="5" t="s">
        <v>243</v>
      </c>
      <c r="H69" s="5" t="s">
        <v>249</v>
      </c>
      <c r="I69" s="17"/>
      <c r="J69" s="14" t="s">
        <v>421</v>
      </c>
      <c r="K69" s="15"/>
      <c r="L69" s="16">
        <f>2493.92-2121.62</f>
        <v>372.30000000000018</v>
      </c>
      <c r="M69" s="16">
        <v>2383.3000000000002</v>
      </c>
      <c r="N69" s="16">
        <v>2272.6799999999998</v>
      </c>
      <c r="O69" s="95"/>
    </row>
    <row r="70" spans="1:15" ht="64.349999999999994" customHeight="1" outlineLevel="1" x14ac:dyDescent="0.3">
      <c r="A70" s="4" t="s">
        <v>266</v>
      </c>
      <c r="B70" s="4" t="s">
        <v>241</v>
      </c>
      <c r="C70" s="4" t="s">
        <v>267</v>
      </c>
      <c r="D70" s="4" t="s">
        <v>242</v>
      </c>
      <c r="E70" s="4" t="s">
        <v>240</v>
      </c>
      <c r="F70" s="4" t="s">
        <v>242</v>
      </c>
      <c r="G70" s="4" t="s">
        <v>243</v>
      </c>
      <c r="H70" s="4" t="s">
        <v>240</v>
      </c>
      <c r="I70" s="8" t="s">
        <v>70</v>
      </c>
      <c r="J70" s="9" t="s">
        <v>71</v>
      </c>
      <c r="K70" s="87" t="s">
        <v>6</v>
      </c>
      <c r="L70" s="10">
        <f>L74+L81+L71</f>
        <v>9686795.8200000003</v>
      </c>
      <c r="M70" s="10">
        <f t="shared" ref="M70:N70" si="19">M74+M81+M71</f>
        <v>5853805.5300000003</v>
      </c>
      <c r="N70" s="10">
        <f t="shared" si="19"/>
        <v>5841428.2000000002</v>
      </c>
      <c r="O70" s="96">
        <f>L72+L76+L78+L80+L83</f>
        <v>9686795.8200000003</v>
      </c>
    </row>
    <row r="71" spans="1:15" ht="84.75" customHeight="1" outlineLevel="1" x14ac:dyDescent="0.3">
      <c r="A71" s="6" t="s">
        <v>266</v>
      </c>
      <c r="B71" s="6" t="s">
        <v>241</v>
      </c>
      <c r="C71" s="6" t="s">
        <v>267</v>
      </c>
      <c r="D71" s="6" t="s">
        <v>244</v>
      </c>
      <c r="E71" s="6" t="s">
        <v>240</v>
      </c>
      <c r="F71" s="6" t="s">
        <v>242</v>
      </c>
      <c r="G71" s="6" t="s">
        <v>243</v>
      </c>
      <c r="H71" s="6" t="s">
        <v>240</v>
      </c>
      <c r="I71" s="88"/>
      <c r="J71" s="11" t="s">
        <v>397</v>
      </c>
      <c r="K71" s="12"/>
      <c r="L71" s="13">
        <f>L72</f>
        <v>0</v>
      </c>
      <c r="M71" s="13">
        <f t="shared" ref="M71:N71" si="20">M72</f>
        <v>500000</v>
      </c>
      <c r="N71" s="13">
        <f t="shared" si="20"/>
        <v>500000</v>
      </c>
      <c r="O71" s="95"/>
    </row>
    <row r="72" spans="1:15" ht="64.349999999999994" customHeight="1" outlineLevel="1" x14ac:dyDescent="0.3">
      <c r="A72" s="5" t="s">
        <v>266</v>
      </c>
      <c r="B72" s="5" t="s">
        <v>241</v>
      </c>
      <c r="C72" s="5" t="s">
        <v>267</v>
      </c>
      <c r="D72" s="5" t="s">
        <v>244</v>
      </c>
      <c r="E72" s="5" t="s">
        <v>252</v>
      </c>
      <c r="F72" s="5" t="s">
        <v>242</v>
      </c>
      <c r="G72" s="5" t="s">
        <v>243</v>
      </c>
      <c r="H72" s="5" t="s">
        <v>240</v>
      </c>
      <c r="I72" s="17"/>
      <c r="J72" s="14" t="s">
        <v>397</v>
      </c>
      <c r="K72" s="15"/>
      <c r="L72" s="16">
        <f>L73</f>
        <v>0</v>
      </c>
      <c r="M72" s="16">
        <f t="shared" ref="M72:N72" si="21">M73</f>
        <v>500000</v>
      </c>
      <c r="N72" s="16">
        <f t="shared" si="21"/>
        <v>500000</v>
      </c>
      <c r="O72" s="95"/>
    </row>
    <row r="73" spans="1:15" ht="81.75" customHeight="1" outlineLevel="1" x14ac:dyDescent="0.3">
      <c r="A73" s="5" t="s">
        <v>266</v>
      </c>
      <c r="B73" s="5" t="s">
        <v>241</v>
      </c>
      <c r="C73" s="5" t="s">
        <v>267</v>
      </c>
      <c r="D73" s="5" t="s">
        <v>244</v>
      </c>
      <c r="E73" s="5" t="s">
        <v>252</v>
      </c>
      <c r="F73" s="5" t="s">
        <v>261</v>
      </c>
      <c r="G73" s="5" t="s">
        <v>243</v>
      </c>
      <c r="H73" s="5" t="s">
        <v>268</v>
      </c>
      <c r="I73" s="17"/>
      <c r="J73" s="14" t="s">
        <v>397</v>
      </c>
      <c r="K73" s="15"/>
      <c r="L73" s="16">
        <f>500000-500000</f>
        <v>0</v>
      </c>
      <c r="M73" s="16">
        <v>500000</v>
      </c>
      <c r="N73" s="16">
        <v>500000</v>
      </c>
      <c r="O73" s="95"/>
    </row>
    <row r="74" spans="1:15" ht="120.6" customHeight="1" outlineLevel="2" x14ac:dyDescent="0.3">
      <c r="A74" s="6" t="s">
        <v>266</v>
      </c>
      <c r="B74" s="6" t="s">
        <v>241</v>
      </c>
      <c r="C74" s="6" t="s">
        <v>267</v>
      </c>
      <c r="D74" s="6" t="s">
        <v>259</v>
      </c>
      <c r="E74" s="6" t="s">
        <v>240</v>
      </c>
      <c r="F74" s="6" t="s">
        <v>242</v>
      </c>
      <c r="G74" s="6" t="s">
        <v>243</v>
      </c>
      <c r="H74" s="6" t="s">
        <v>240</v>
      </c>
      <c r="I74" s="8" t="s">
        <v>72</v>
      </c>
      <c r="J74" s="19" t="s">
        <v>73</v>
      </c>
      <c r="K74" s="12" t="s">
        <v>6</v>
      </c>
      <c r="L74" s="13">
        <f>L75+L79+L77</f>
        <v>9463436.1699999999</v>
      </c>
      <c r="M74" s="13">
        <f t="shared" ref="M74:N74" si="22">M75+M79+M77</f>
        <v>5238305.53</v>
      </c>
      <c r="N74" s="13">
        <f t="shared" si="22"/>
        <v>5236928.2</v>
      </c>
      <c r="O74" s="95"/>
    </row>
    <row r="75" spans="1:15" ht="88.95" customHeight="1" outlineLevel="3" x14ac:dyDescent="0.3">
      <c r="A75" s="5" t="s">
        <v>266</v>
      </c>
      <c r="B75" s="5" t="s">
        <v>241</v>
      </c>
      <c r="C75" s="5" t="s">
        <v>267</v>
      </c>
      <c r="D75" s="5" t="s">
        <v>259</v>
      </c>
      <c r="E75" s="5" t="s">
        <v>246</v>
      </c>
      <c r="F75" s="5" t="s">
        <v>242</v>
      </c>
      <c r="G75" s="5" t="s">
        <v>243</v>
      </c>
      <c r="H75" s="5" t="s">
        <v>240</v>
      </c>
      <c r="I75" s="8" t="s">
        <v>74</v>
      </c>
      <c r="J75" s="14" t="s">
        <v>75</v>
      </c>
      <c r="K75" s="15" t="s">
        <v>6</v>
      </c>
      <c r="L75" s="16">
        <f>L76</f>
        <v>4143817.8400000003</v>
      </c>
      <c r="M75" s="16">
        <f t="shared" ref="M75:N75" si="23">M76</f>
        <v>4113668.68</v>
      </c>
      <c r="N75" s="16">
        <f t="shared" si="23"/>
        <v>4113668.68</v>
      </c>
      <c r="O75" s="95"/>
    </row>
    <row r="76" spans="1:15" ht="100.35" customHeight="1" outlineLevel="7" x14ac:dyDescent="0.3">
      <c r="A76" s="5" t="s">
        <v>266</v>
      </c>
      <c r="B76" s="5" t="s">
        <v>241</v>
      </c>
      <c r="C76" s="5" t="s">
        <v>267</v>
      </c>
      <c r="D76" s="5" t="s">
        <v>259</v>
      </c>
      <c r="E76" s="5" t="s">
        <v>247</v>
      </c>
      <c r="F76" s="5" t="s">
        <v>261</v>
      </c>
      <c r="G76" s="5" t="s">
        <v>243</v>
      </c>
      <c r="H76" s="5" t="s">
        <v>268</v>
      </c>
      <c r="I76" s="17" t="s">
        <v>76</v>
      </c>
      <c r="J76" s="18" t="s">
        <v>77</v>
      </c>
      <c r="K76" s="15" t="s">
        <v>78</v>
      </c>
      <c r="L76" s="16">
        <f>4113668.68+30149.16</f>
        <v>4143817.8400000003</v>
      </c>
      <c r="M76" s="16">
        <v>4113668.68</v>
      </c>
      <c r="N76" s="16">
        <v>4113668.68</v>
      </c>
      <c r="O76" s="95"/>
    </row>
    <row r="77" spans="1:15" ht="100.35" customHeight="1" outlineLevel="7" x14ac:dyDescent="0.3">
      <c r="A77" s="5" t="s">
        <v>266</v>
      </c>
      <c r="B77" s="5" t="s">
        <v>241</v>
      </c>
      <c r="C77" s="5" t="s">
        <v>267</v>
      </c>
      <c r="D77" s="5" t="s">
        <v>259</v>
      </c>
      <c r="E77" s="5" t="s">
        <v>250</v>
      </c>
      <c r="F77" s="5" t="s">
        <v>242</v>
      </c>
      <c r="G77" s="5" t="s">
        <v>243</v>
      </c>
      <c r="H77" s="5" t="s">
        <v>240</v>
      </c>
      <c r="I77" s="17"/>
      <c r="J77" s="18" t="s">
        <v>491</v>
      </c>
      <c r="K77" s="15"/>
      <c r="L77" s="16">
        <f>L78</f>
        <v>104.5</v>
      </c>
      <c r="M77" s="16">
        <f t="shared" ref="M77:N77" si="24">M78</f>
        <v>0</v>
      </c>
      <c r="N77" s="16">
        <f t="shared" si="24"/>
        <v>0</v>
      </c>
      <c r="O77" s="95"/>
    </row>
    <row r="78" spans="1:15" ht="100.35" customHeight="1" outlineLevel="7" x14ac:dyDescent="0.3">
      <c r="A78" s="5" t="s">
        <v>266</v>
      </c>
      <c r="B78" s="5" t="s">
        <v>241</v>
      </c>
      <c r="C78" s="5" t="s">
        <v>267</v>
      </c>
      <c r="D78" s="5" t="s">
        <v>259</v>
      </c>
      <c r="E78" s="5" t="s">
        <v>303</v>
      </c>
      <c r="F78" s="5" t="s">
        <v>261</v>
      </c>
      <c r="G78" s="5" t="s">
        <v>243</v>
      </c>
      <c r="H78" s="5" t="s">
        <v>268</v>
      </c>
      <c r="I78" s="17"/>
      <c r="J78" s="18" t="s">
        <v>492</v>
      </c>
      <c r="K78" s="15"/>
      <c r="L78" s="16">
        <v>104.5</v>
      </c>
      <c r="M78" s="16">
        <v>0</v>
      </c>
      <c r="N78" s="16">
        <v>0</v>
      </c>
      <c r="O78" s="95"/>
    </row>
    <row r="79" spans="1:15" ht="69.900000000000006" customHeight="1" outlineLevel="3" thickBot="1" x14ac:dyDescent="0.4">
      <c r="A79" s="5" t="s">
        <v>266</v>
      </c>
      <c r="B79" s="5" t="s">
        <v>241</v>
      </c>
      <c r="C79" s="5" t="s">
        <v>267</v>
      </c>
      <c r="D79" s="5" t="s">
        <v>259</v>
      </c>
      <c r="E79" s="5" t="s">
        <v>358</v>
      </c>
      <c r="F79" s="5" t="s">
        <v>242</v>
      </c>
      <c r="G79" s="5" t="s">
        <v>243</v>
      </c>
      <c r="H79" s="91" t="s">
        <v>268</v>
      </c>
      <c r="I79" s="92" t="s">
        <v>79</v>
      </c>
      <c r="J79" s="86" t="s">
        <v>359</v>
      </c>
      <c r="K79" s="93" t="s">
        <v>6</v>
      </c>
      <c r="L79" s="94">
        <f>L80</f>
        <v>5319513.83</v>
      </c>
      <c r="M79" s="94">
        <f t="shared" ref="M79:N79" si="25">M80</f>
        <v>1124636.8500000001</v>
      </c>
      <c r="N79" s="16">
        <f t="shared" si="25"/>
        <v>1123259.52</v>
      </c>
      <c r="O79" s="95"/>
    </row>
    <row r="80" spans="1:15" ht="44.25" customHeight="1" outlineLevel="7" thickBot="1" x14ac:dyDescent="0.35">
      <c r="A80" s="5" t="s">
        <v>266</v>
      </c>
      <c r="B80" s="5" t="s">
        <v>241</v>
      </c>
      <c r="C80" s="5" t="s">
        <v>267</v>
      </c>
      <c r="D80" s="5" t="s">
        <v>259</v>
      </c>
      <c r="E80" s="5" t="s">
        <v>361</v>
      </c>
      <c r="F80" s="5" t="s">
        <v>261</v>
      </c>
      <c r="G80" s="5" t="s">
        <v>243</v>
      </c>
      <c r="H80" s="5" t="s">
        <v>268</v>
      </c>
      <c r="I80" s="17" t="s">
        <v>80</v>
      </c>
      <c r="J80" s="75" t="s">
        <v>360</v>
      </c>
      <c r="K80" s="15" t="s">
        <v>78</v>
      </c>
      <c r="L80" s="16">
        <f>1391266.51+3103527.4+285102.03+539617.89</f>
        <v>5319513.83</v>
      </c>
      <c r="M80" s="16">
        <v>1124636.8500000001</v>
      </c>
      <c r="N80" s="16">
        <v>1123259.52</v>
      </c>
      <c r="O80" s="95"/>
    </row>
    <row r="81" spans="1:15" ht="116.25" customHeight="1" outlineLevel="2" x14ac:dyDescent="0.3">
      <c r="A81" s="6" t="s">
        <v>266</v>
      </c>
      <c r="B81" s="6" t="s">
        <v>241</v>
      </c>
      <c r="C81" s="6" t="s">
        <v>267</v>
      </c>
      <c r="D81" s="6" t="s">
        <v>263</v>
      </c>
      <c r="E81" s="6" t="s">
        <v>240</v>
      </c>
      <c r="F81" s="6" t="s">
        <v>242</v>
      </c>
      <c r="G81" s="6" t="s">
        <v>243</v>
      </c>
      <c r="H81" s="6" t="s">
        <v>240</v>
      </c>
      <c r="I81" s="8" t="s">
        <v>81</v>
      </c>
      <c r="J81" s="19" t="s">
        <v>82</v>
      </c>
      <c r="K81" s="12" t="s">
        <v>6</v>
      </c>
      <c r="L81" s="13">
        <f>L82</f>
        <v>223359.65</v>
      </c>
      <c r="M81" s="13">
        <f t="shared" ref="M81:N82" si="26">M82</f>
        <v>115500</v>
      </c>
      <c r="N81" s="13">
        <f t="shared" si="26"/>
        <v>104500</v>
      </c>
      <c r="O81" s="95"/>
    </row>
    <row r="82" spans="1:15" ht="102" customHeight="1" outlineLevel="3" x14ac:dyDescent="0.3">
      <c r="A82" s="5" t="s">
        <v>266</v>
      </c>
      <c r="B82" s="5" t="s">
        <v>241</v>
      </c>
      <c r="C82" s="5" t="s">
        <v>267</v>
      </c>
      <c r="D82" s="5" t="s">
        <v>263</v>
      </c>
      <c r="E82" s="5" t="s">
        <v>252</v>
      </c>
      <c r="F82" s="5" t="s">
        <v>242</v>
      </c>
      <c r="G82" s="5" t="s">
        <v>243</v>
      </c>
      <c r="H82" s="5" t="s">
        <v>240</v>
      </c>
      <c r="I82" s="8" t="s">
        <v>83</v>
      </c>
      <c r="J82" s="18" t="s">
        <v>84</v>
      </c>
      <c r="K82" s="15" t="s">
        <v>6</v>
      </c>
      <c r="L82" s="16">
        <f>L83</f>
        <v>223359.65</v>
      </c>
      <c r="M82" s="16">
        <f t="shared" si="26"/>
        <v>115500</v>
      </c>
      <c r="N82" s="16">
        <f t="shared" si="26"/>
        <v>104500</v>
      </c>
      <c r="O82" s="95"/>
    </row>
    <row r="83" spans="1:15" ht="102" customHeight="1" outlineLevel="7" x14ac:dyDescent="0.3">
      <c r="A83" s="5" t="s">
        <v>266</v>
      </c>
      <c r="B83" s="5" t="s">
        <v>241</v>
      </c>
      <c r="C83" s="5" t="s">
        <v>267</v>
      </c>
      <c r="D83" s="5" t="s">
        <v>263</v>
      </c>
      <c r="E83" s="5" t="s">
        <v>269</v>
      </c>
      <c r="F83" s="5" t="s">
        <v>261</v>
      </c>
      <c r="G83" s="5" t="s">
        <v>243</v>
      </c>
      <c r="H83" s="5" t="s">
        <v>268</v>
      </c>
      <c r="I83" s="17" t="s">
        <v>85</v>
      </c>
      <c r="J83" s="14" t="s">
        <v>86</v>
      </c>
      <c r="K83" s="15" t="s">
        <v>78</v>
      </c>
      <c r="L83" s="16">
        <f>126500+91371.55+5488.1</f>
        <v>223359.65</v>
      </c>
      <c r="M83" s="16">
        <v>115500</v>
      </c>
      <c r="N83" s="16">
        <v>104500</v>
      </c>
      <c r="O83" s="95"/>
    </row>
    <row r="84" spans="1:15" ht="53.4" customHeight="1" outlineLevel="1" x14ac:dyDescent="0.3">
      <c r="A84" s="4" t="s">
        <v>270</v>
      </c>
      <c r="B84" s="4" t="s">
        <v>241</v>
      </c>
      <c r="C84" s="4" t="s">
        <v>271</v>
      </c>
      <c r="D84" s="4" t="s">
        <v>242</v>
      </c>
      <c r="E84" s="4" t="s">
        <v>240</v>
      </c>
      <c r="F84" s="4" t="s">
        <v>242</v>
      </c>
      <c r="G84" s="4" t="s">
        <v>243</v>
      </c>
      <c r="H84" s="4" t="s">
        <v>240</v>
      </c>
      <c r="I84" s="8" t="s">
        <v>87</v>
      </c>
      <c r="J84" s="9" t="s">
        <v>88</v>
      </c>
      <c r="K84" s="87" t="s">
        <v>6</v>
      </c>
      <c r="L84" s="10">
        <f>L85</f>
        <v>1688450.1500000001</v>
      </c>
      <c r="M84" s="10">
        <f t="shared" ref="M84:N84" si="27">M85</f>
        <v>1429086.73</v>
      </c>
      <c r="N84" s="10">
        <f t="shared" si="27"/>
        <v>1429086.73</v>
      </c>
      <c r="O84" s="96">
        <f>L86+L88</f>
        <v>1688450.1500000001</v>
      </c>
    </row>
    <row r="85" spans="1:15" ht="18" outlineLevel="2" x14ac:dyDescent="0.3">
      <c r="A85" s="6" t="s">
        <v>270</v>
      </c>
      <c r="B85" s="6" t="s">
        <v>241</v>
      </c>
      <c r="C85" s="6" t="s">
        <v>271</v>
      </c>
      <c r="D85" s="6" t="s">
        <v>244</v>
      </c>
      <c r="E85" s="6" t="s">
        <v>240</v>
      </c>
      <c r="F85" s="6" t="s">
        <v>244</v>
      </c>
      <c r="G85" s="6" t="s">
        <v>243</v>
      </c>
      <c r="H85" s="6" t="s">
        <v>240</v>
      </c>
      <c r="I85" s="8" t="s">
        <v>89</v>
      </c>
      <c r="J85" s="11" t="s">
        <v>90</v>
      </c>
      <c r="K85" s="12" t="s">
        <v>6</v>
      </c>
      <c r="L85" s="13">
        <f>L86+L87+L88</f>
        <v>1688450.1500000001</v>
      </c>
      <c r="M85" s="13">
        <f t="shared" ref="M85:N85" si="28">M86+M87+M88</f>
        <v>1429086.73</v>
      </c>
      <c r="N85" s="13">
        <f t="shared" si="28"/>
        <v>1429086.73</v>
      </c>
      <c r="O85" s="95"/>
    </row>
    <row r="86" spans="1:15" ht="36" outlineLevel="7" x14ac:dyDescent="0.3">
      <c r="A86" s="5" t="s">
        <v>270</v>
      </c>
      <c r="B86" s="5" t="s">
        <v>241</v>
      </c>
      <c r="C86" s="5" t="s">
        <v>271</v>
      </c>
      <c r="D86" s="5" t="s">
        <v>244</v>
      </c>
      <c r="E86" s="5" t="s">
        <v>246</v>
      </c>
      <c r="F86" s="5" t="s">
        <v>244</v>
      </c>
      <c r="G86" s="5" t="s">
        <v>243</v>
      </c>
      <c r="H86" s="5" t="s">
        <v>268</v>
      </c>
      <c r="I86" s="17" t="s">
        <v>91</v>
      </c>
      <c r="J86" s="14" t="s">
        <v>92</v>
      </c>
      <c r="K86" s="15" t="s">
        <v>78</v>
      </c>
      <c r="L86" s="16">
        <f>8886.86+2056720.23</f>
        <v>2065607.09</v>
      </c>
      <c r="M86" s="16">
        <v>8886.86</v>
      </c>
      <c r="N86" s="16">
        <v>8886.86</v>
      </c>
      <c r="O86" s="95"/>
    </row>
    <row r="87" spans="1:15" ht="31.2" customHeight="1" outlineLevel="7" x14ac:dyDescent="0.3">
      <c r="A87" s="5" t="s">
        <v>270</v>
      </c>
      <c r="B87" s="5" t="s">
        <v>241</v>
      </c>
      <c r="C87" s="5" t="s">
        <v>271</v>
      </c>
      <c r="D87" s="5" t="s">
        <v>244</v>
      </c>
      <c r="E87" s="5" t="s">
        <v>251</v>
      </c>
      <c r="F87" s="5" t="s">
        <v>244</v>
      </c>
      <c r="G87" s="5" t="s">
        <v>243</v>
      </c>
      <c r="H87" s="5" t="s">
        <v>268</v>
      </c>
      <c r="I87" s="17" t="s">
        <v>93</v>
      </c>
      <c r="J87" s="14" t="s">
        <v>94</v>
      </c>
      <c r="K87" s="15" t="s">
        <v>78</v>
      </c>
      <c r="L87" s="16">
        <f>729299.49-729299.49</f>
        <v>0</v>
      </c>
      <c r="M87" s="16">
        <v>729299.49</v>
      </c>
      <c r="N87" s="16">
        <v>729299.49</v>
      </c>
      <c r="O87" s="95"/>
    </row>
    <row r="88" spans="1:15" ht="31.2" customHeight="1" outlineLevel="7" x14ac:dyDescent="0.3">
      <c r="A88" s="5" t="s">
        <v>270</v>
      </c>
      <c r="B88" s="5" t="s">
        <v>241</v>
      </c>
      <c r="C88" s="5" t="s">
        <v>271</v>
      </c>
      <c r="D88" s="5" t="s">
        <v>244</v>
      </c>
      <c r="E88" s="5" t="s">
        <v>252</v>
      </c>
      <c r="F88" s="5" t="s">
        <v>244</v>
      </c>
      <c r="G88" s="5" t="s">
        <v>243</v>
      </c>
      <c r="H88" s="5" t="s">
        <v>268</v>
      </c>
      <c r="I88" s="17"/>
      <c r="J88" s="14" t="s">
        <v>96</v>
      </c>
      <c r="K88" s="15"/>
      <c r="L88" s="16">
        <f>L89</f>
        <v>-377156.94</v>
      </c>
      <c r="M88" s="16">
        <f>M89</f>
        <v>690900.38</v>
      </c>
      <c r="N88" s="16">
        <f>N89</f>
        <v>690900.38</v>
      </c>
      <c r="O88" s="95"/>
    </row>
    <row r="89" spans="1:15" ht="36.75" customHeight="1" outlineLevel="7" x14ac:dyDescent="0.3">
      <c r="A89" s="5" t="s">
        <v>270</v>
      </c>
      <c r="B89" s="5" t="s">
        <v>241</v>
      </c>
      <c r="C89" s="5" t="s">
        <v>271</v>
      </c>
      <c r="D89" s="5" t="s">
        <v>244</v>
      </c>
      <c r="E89" s="5" t="s">
        <v>452</v>
      </c>
      <c r="F89" s="5" t="s">
        <v>244</v>
      </c>
      <c r="G89" s="5" t="s">
        <v>243</v>
      </c>
      <c r="H89" s="5" t="s">
        <v>268</v>
      </c>
      <c r="I89" s="17" t="s">
        <v>95</v>
      </c>
      <c r="J89" s="14" t="s">
        <v>498</v>
      </c>
      <c r="K89" s="15" t="s">
        <v>78</v>
      </c>
      <c r="L89" s="16">
        <v>-377156.94</v>
      </c>
      <c r="M89" s="16">
        <v>690900.38</v>
      </c>
      <c r="N89" s="16">
        <v>690900.38</v>
      </c>
      <c r="O89" s="95"/>
    </row>
    <row r="90" spans="1:15" ht="53.4" customHeight="1" outlineLevel="1" x14ac:dyDescent="0.3">
      <c r="A90" s="4" t="s">
        <v>240</v>
      </c>
      <c r="B90" s="4" t="s">
        <v>241</v>
      </c>
      <c r="C90" s="4" t="s">
        <v>273</v>
      </c>
      <c r="D90" s="4" t="s">
        <v>242</v>
      </c>
      <c r="E90" s="4" t="s">
        <v>240</v>
      </c>
      <c r="F90" s="4" t="s">
        <v>242</v>
      </c>
      <c r="G90" s="4" t="s">
        <v>243</v>
      </c>
      <c r="H90" s="4" t="s">
        <v>240</v>
      </c>
      <c r="I90" s="8" t="s">
        <v>97</v>
      </c>
      <c r="J90" s="9" t="s">
        <v>98</v>
      </c>
      <c r="K90" s="87" t="s">
        <v>6</v>
      </c>
      <c r="L90" s="10">
        <f>L91+L97+L94+L102+L100</f>
        <v>11640807.459999999</v>
      </c>
      <c r="M90" s="10">
        <f t="shared" ref="M90:N90" si="29">M91+M97+M94+M102+M100</f>
        <v>12429202.35</v>
      </c>
      <c r="N90" s="10">
        <f t="shared" si="29"/>
        <v>12835335.969999999</v>
      </c>
      <c r="O90" s="96">
        <f>L93+L96+L99+L101+L102</f>
        <v>11640807.459999999</v>
      </c>
    </row>
    <row r="91" spans="1:15" ht="43.95" customHeight="1" outlineLevel="2" x14ac:dyDescent="0.3">
      <c r="A91" s="6" t="s">
        <v>272</v>
      </c>
      <c r="B91" s="6" t="s">
        <v>241</v>
      </c>
      <c r="C91" s="6" t="s">
        <v>273</v>
      </c>
      <c r="D91" s="6" t="s">
        <v>244</v>
      </c>
      <c r="E91" s="6" t="s">
        <v>240</v>
      </c>
      <c r="F91" s="6" t="s">
        <v>242</v>
      </c>
      <c r="G91" s="6" t="s">
        <v>243</v>
      </c>
      <c r="H91" s="6" t="s">
        <v>240</v>
      </c>
      <c r="I91" s="8" t="s">
        <v>99</v>
      </c>
      <c r="J91" s="11" t="s">
        <v>100</v>
      </c>
      <c r="K91" s="12" t="s">
        <v>6</v>
      </c>
      <c r="L91" s="13">
        <f>L92</f>
        <v>10473935.73</v>
      </c>
      <c r="M91" s="13">
        <f t="shared" ref="M91:N92" si="30">M92</f>
        <v>11892267.91</v>
      </c>
      <c r="N91" s="13">
        <f t="shared" si="30"/>
        <v>12296605.02</v>
      </c>
      <c r="O91" s="95"/>
    </row>
    <row r="92" spans="1:15" ht="38.1" customHeight="1" outlineLevel="3" x14ac:dyDescent="0.3">
      <c r="A92" s="5" t="s">
        <v>272</v>
      </c>
      <c r="B92" s="5" t="s">
        <v>241</v>
      </c>
      <c r="C92" s="5" t="s">
        <v>273</v>
      </c>
      <c r="D92" s="5" t="s">
        <v>244</v>
      </c>
      <c r="E92" s="5" t="s">
        <v>274</v>
      </c>
      <c r="F92" s="5" t="s">
        <v>242</v>
      </c>
      <c r="G92" s="5" t="s">
        <v>243</v>
      </c>
      <c r="H92" s="5" t="s">
        <v>240</v>
      </c>
      <c r="I92" s="8" t="s">
        <v>101</v>
      </c>
      <c r="J92" s="14" t="s">
        <v>102</v>
      </c>
      <c r="K92" s="15" t="s">
        <v>6</v>
      </c>
      <c r="L92" s="16">
        <f>L93</f>
        <v>10473935.73</v>
      </c>
      <c r="M92" s="16">
        <f t="shared" si="30"/>
        <v>11892267.91</v>
      </c>
      <c r="N92" s="16">
        <f t="shared" si="30"/>
        <v>12296605.02</v>
      </c>
      <c r="O92" s="95"/>
    </row>
    <row r="93" spans="1:15" ht="58.2" customHeight="1" outlineLevel="7" x14ac:dyDescent="0.3">
      <c r="A93" s="5" t="s">
        <v>272</v>
      </c>
      <c r="B93" s="5" t="s">
        <v>241</v>
      </c>
      <c r="C93" s="5" t="s">
        <v>273</v>
      </c>
      <c r="D93" s="5" t="s">
        <v>244</v>
      </c>
      <c r="E93" s="5" t="s">
        <v>275</v>
      </c>
      <c r="F93" s="5" t="s">
        <v>261</v>
      </c>
      <c r="G93" s="5" t="s">
        <v>243</v>
      </c>
      <c r="H93" s="5" t="s">
        <v>276</v>
      </c>
      <c r="I93" s="17" t="s">
        <v>103</v>
      </c>
      <c r="J93" s="14" t="s">
        <v>355</v>
      </c>
      <c r="K93" s="15" t="s">
        <v>104</v>
      </c>
      <c r="L93" s="16">
        <f>11490113.92-1016178.19</f>
        <v>10473935.73</v>
      </c>
      <c r="M93" s="16">
        <v>11892267.91</v>
      </c>
      <c r="N93" s="16">
        <v>12296605.02</v>
      </c>
      <c r="O93" s="95"/>
    </row>
    <row r="94" spans="1:15" ht="58.2" customHeight="1" outlineLevel="7" x14ac:dyDescent="0.3">
      <c r="A94" s="6" t="s">
        <v>247</v>
      </c>
      <c r="B94" s="6" t="s">
        <v>241</v>
      </c>
      <c r="C94" s="6" t="s">
        <v>273</v>
      </c>
      <c r="D94" s="6" t="s">
        <v>244</v>
      </c>
      <c r="E94" s="6" t="s">
        <v>240</v>
      </c>
      <c r="F94" s="6" t="s">
        <v>242</v>
      </c>
      <c r="G94" s="6" t="s">
        <v>243</v>
      </c>
      <c r="H94" s="6" t="s">
        <v>276</v>
      </c>
      <c r="I94" s="88"/>
      <c r="J94" s="11" t="s">
        <v>100</v>
      </c>
      <c r="K94" s="12"/>
      <c r="L94" s="13">
        <f>L95</f>
        <v>621111.37</v>
      </c>
      <c r="M94" s="13">
        <f t="shared" ref="M94:N94" si="31">M95</f>
        <v>490870</v>
      </c>
      <c r="N94" s="13">
        <f t="shared" si="31"/>
        <v>490870</v>
      </c>
      <c r="O94" s="95"/>
    </row>
    <row r="95" spans="1:15" ht="58.2" customHeight="1" outlineLevel="7" x14ac:dyDescent="0.3">
      <c r="A95" s="5" t="s">
        <v>247</v>
      </c>
      <c r="B95" s="5" t="s">
        <v>241</v>
      </c>
      <c r="C95" s="5" t="s">
        <v>273</v>
      </c>
      <c r="D95" s="5" t="s">
        <v>244</v>
      </c>
      <c r="E95" s="5" t="s">
        <v>274</v>
      </c>
      <c r="F95" s="5" t="s">
        <v>242</v>
      </c>
      <c r="G95" s="5" t="s">
        <v>243</v>
      </c>
      <c r="H95" s="5" t="s">
        <v>240</v>
      </c>
      <c r="I95" s="17"/>
      <c r="J95" s="14" t="s">
        <v>102</v>
      </c>
      <c r="K95" s="15"/>
      <c r="L95" s="16">
        <f>L96</f>
        <v>621111.37</v>
      </c>
      <c r="M95" s="16">
        <f t="shared" ref="M95:N95" si="32">M96</f>
        <v>490870</v>
      </c>
      <c r="N95" s="16">
        <f t="shared" si="32"/>
        <v>490870</v>
      </c>
      <c r="O95" s="95"/>
    </row>
    <row r="96" spans="1:15" ht="58.2" customHeight="1" outlineLevel="7" x14ac:dyDescent="0.3">
      <c r="A96" s="5" t="s">
        <v>247</v>
      </c>
      <c r="B96" s="5" t="s">
        <v>241</v>
      </c>
      <c r="C96" s="5" t="s">
        <v>273</v>
      </c>
      <c r="D96" s="5" t="s">
        <v>244</v>
      </c>
      <c r="E96" s="5" t="s">
        <v>275</v>
      </c>
      <c r="F96" s="5" t="s">
        <v>261</v>
      </c>
      <c r="G96" s="5" t="s">
        <v>243</v>
      </c>
      <c r="H96" s="5" t="s">
        <v>276</v>
      </c>
      <c r="I96" s="17"/>
      <c r="J96" s="14" t="s">
        <v>392</v>
      </c>
      <c r="K96" s="15"/>
      <c r="L96" s="16">
        <f>490870+130241.37</f>
        <v>621111.37</v>
      </c>
      <c r="M96" s="16">
        <v>490870</v>
      </c>
      <c r="N96" s="16">
        <v>490870</v>
      </c>
      <c r="O96" s="95"/>
    </row>
    <row r="97" spans="1:15" ht="40.950000000000003" customHeight="1" outlineLevel="2" x14ac:dyDescent="0.3">
      <c r="A97" s="6" t="s">
        <v>266</v>
      </c>
      <c r="B97" s="6" t="s">
        <v>241</v>
      </c>
      <c r="C97" s="6" t="s">
        <v>273</v>
      </c>
      <c r="D97" s="6" t="s">
        <v>248</v>
      </c>
      <c r="E97" s="6" t="s">
        <v>240</v>
      </c>
      <c r="F97" s="6" t="s">
        <v>242</v>
      </c>
      <c r="G97" s="6" t="s">
        <v>243</v>
      </c>
      <c r="H97" s="6" t="s">
        <v>240</v>
      </c>
      <c r="I97" s="8" t="s">
        <v>105</v>
      </c>
      <c r="J97" s="11" t="s">
        <v>106</v>
      </c>
      <c r="K97" s="12" t="s">
        <v>6</v>
      </c>
      <c r="L97" s="13">
        <f>L98</f>
        <v>104162.19</v>
      </c>
      <c r="M97" s="13">
        <f t="shared" ref="M97:N98" si="33">M98</f>
        <v>46064.44</v>
      </c>
      <c r="N97" s="13">
        <f t="shared" si="33"/>
        <v>47860.95</v>
      </c>
      <c r="O97" s="95"/>
    </row>
    <row r="98" spans="1:15" ht="59.4" customHeight="1" outlineLevel="3" x14ac:dyDescent="0.3">
      <c r="A98" s="5" t="s">
        <v>266</v>
      </c>
      <c r="B98" s="5" t="s">
        <v>241</v>
      </c>
      <c r="C98" s="5" t="s">
        <v>273</v>
      </c>
      <c r="D98" s="5" t="s">
        <v>248</v>
      </c>
      <c r="E98" s="5" t="s">
        <v>277</v>
      </c>
      <c r="F98" s="5" t="s">
        <v>242</v>
      </c>
      <c r="G98" s="5" t="s">
        <v>243</v>
      </c>
      <c r="H98" s="5" t="s">
        <v>240</v>
      </c>
      <c r="I98" s="8" t="s">
        <v>107</v>
      </c>
      <c r="J98" s="14" t="s">
        <v>108</v>
      </c>
      <c r="K98" s="15" t="s">
        <v>6</v>
      </c>
      <c r="L98" s="16">
        <f>L99</f>
        <v>104162.19</v>
      </c>
      <c r="M98" s="16">
        <f t="shared" si="33"/>
        <v>46064.44</v>
      </c>
      <c r="N98" s="16">
        <f t="shared" si="33"/>
        <v>47860.95</v>
      </c>
      <c r="O98" s="95"/>
    </row>
    <row r="99" spans="1:15" ht="67.2" customHeight="1" outlineLevel="7" x14ac:dyDescent="0.3">
      <c r="A99" s="5" t="s">
        <v>266</v>
      </c>
      <c r="B99" s="5" t="s">
        <v>241</v>
      </c>
      <c r="C99" s="5" t="s">
        <v>273</v>
      </c>
      <c r="D99" s="5" t="s">
        <v>248</v>
      </c>
      <c r="E99" s="5" t="s">
        <v>278</v>
      </c>
      <c r="F99" s="5" t="s">
        <v>261</v>
      </c>
      <c r="G99" s="5" t="s">
        <v>243</v>
      </c>
      <c r="H99" s="5" t="s">
        <v>276</v>
      </c>
      <c r="I99" s="17" t="s">
        <v>109</v>
      </c>
      <c r="J99" s="14" t="s">
        <v>110</v>
      </c>
      <c r="K99" s="15" t="s">
        <v>104</v>
      </c>
      <c r="L99" s="16">
        <f>44335.36+8000+51826.83</f>
        <v>104162.19</v>
      </c>
      <c r="M99" s="16">
        <v>46064.44</v>
      </c>
      <c r="N99" s="16">
        <v>47860.95</v>
      </c>
      <c r="O99" s="95"/>
    </row>
    <row r="100" spans="1:15" ht="67.2" customHeight="1" outlineLevel="7" x14ac:dyDescent="0.3">
      <c r="A100" s="5" t="s">
        <v>290</v>
      </c>
      <c r="B100" s="5" t="s">
        <v>241</v>
      </c>
      <c r="C100" s="5" t="s">
        <v>273</v>
      </c>
      <c r="D100" s="5" t="s">
        <v>248</v>
      </c>
      <c r="E100" s="5" t="s">
        <v>277</v>
      </c>
      <c r="F100" s="5" t="s">
        <v>242</v>
      </c>
      <c r="G100" s="5" t="s">
        <v>243</v>
      </c>
      <c r="H100" s="5" t="s">
        <v>240</v>
      </c>
      <c r="I100" s="17"/>
      <c r="J100" s="14" t="s">
        <v>108</v>
      </c>
      <c r="K100" s="15"/>
      <c r="L100" s="16">
        <f>L101</f>
        <v>56090</v>
      </c>
      <c r="M100" s="16">
        <f t="shared" ref="M100:N100" si="34">M101</f>
        <v>0</v>
      </c>
      <c r="N100" s="16">
        <f t="shared" si="34"/>
        <v>0</v>
      </c>
      <c r="O100" s="95"/>
    </row>
    <row r="101" spans="1:15" ht="67.2" customHeight="1" outlineLevel="7" x14ac:dyDescent="0.3">
      <c r="A101" s="5" t="s">
        <v>290</v>
      </c>
      <c r="B101" s="5" t="s">
        <v>241</v>
      </c>
      <c r="C101" s="5" t="s">
        <v>273</v>
      </c>
      <c r="D101" s="5" t="s">
        <v>248</v>
      </c>
      <c r="E101" s="5" t="s">
        <v>278</v>
      </c>
      <c r="F101" s="5" t="s">
        <v>261</v>
      </c>
      <c r="G101" s="5" t="s">
        <v>243</v>
      </c>
      <c r="H101" s="5" t="s">
        <v>276</v>
      </c>
      <c r="I101" s="17"/>
      <c r="J101" s="14" t="s">
        <v>493</v>
      </c>
      <c r="K101" s="15"/>
      <c r="L101" s="16">
        <v>56090</v>
      </c>
      <c r="M101" s="16">
        <v>0</v>
      </c>
      <c r="N101" s="16">
        <v>0</v>
      </c>
      <c r="O101" s="95"/>
    </row>
    <row r="102" spans="1:15" ht="67.2" customHeight="1" outlineLevel="7" x14ac:dyDescent="0.3">
      <c r="A102" s="5" t="s">
        <v>290</v>
      </c>
      <c r="B102" s="5" t="s">
        <v>241</v>
      </c>
      <c r="C102" s="5" t="s">
        <v>273</v>
      </c>
      <c r="D102" s="5" t="s">
        <v>248</v>
      </c>
      <c r="E102" s="5" t="s">
        <v>274</v>
      </c>
      <c r="F102" s="5" t="s">
        <v>242</v>
      </c>
      <c r="G102" s="5" t="s">
        <v>243</v>
      </c>
      <c r="H102" s="5" t="s">
        <v>276</v>
      </c>
      <c r="I102" s="17"/>
      <c r="J102" s="14" t="s">
        <v>484</v>
      </c>
      <c r="K102" s="15"/>
      <c r="L102" s="16">
        <f>L103</f>
        <v>385508.17000000004</v>
      </c>
      <c r="M102" s="16">
        <f t="shared" ref="M102:N102" si="35">M103</f>
        <v>0</v>
      </c>
      <c r="N102" s="16">
        <f t="shared" si="35"/>
        <v>0</v>
      </c>
      <c r="O102" s="95"/>
    </row>
    <row r="103" spans="1:15" ht="67.2" customHeight="1" outlineLevel="7" x14ac:dyDescent="0.3">
      <c r="A103" s="5" t="s">
        <v>290</v>
      </c>
      <c r="B103" s="5" t="s">
        <v>241</v>
      </c>
      <c r="C103" s="5" t="s">
        <v>273</v>
      </c>
      <c r="D103" s="5" t="s">
        <v>248</v>
      </c>
      <c r="E103" s="5" t="s">
        <v>275</v>
      </c>
      <c r="F103" s="5" t="s">
        <v>261</v>
      </c>
      <c r="G103" s="5" t="s">
        <v>243</v>
      </c>
      <c r="H103" s="5" t="s">
        <v>276</v>
      </c>
      <c r="I103" s="17"/>
      <c r="J103" s="14" t="s">
        <v>484</v>
      </c>
      <c r="K103" s="15"/>
      <c r="L103" s="16">
        <f>342200.26+43307.91</f>
        <v>385508.17000000004</v>
      </c>
      <c r="M103" s="16">
        <v>0</v>
      </c>
      <c r="N103" s="16">
        <v>0</v>
      </c>
      <c r="O103" s="95"/>
    </row>
    <row r="104" spans="1:15" ht="41.4" customHeight="1" outlineLevel="1" x14ac:dyDescent="0.3">
      <c r="A104" s="4" t="s">
        <v>266</v>
      </c>
      <c r="B104" s="4" t="s">
        <v>241</v>
      </c>
      <c r="C104" s="4" t="s">
        <v>279</v>
      </c>
      <c r="D104" s="4" t="s">
        <v>242</v>
      </c>
      <c r="E104" s="4" t="s">
        <v>240</v>
      </c>
      <c r="F104" s="4" t="s">
        <v>242</v>
      </c>
      <c r="G104" s="4" t="s">
        <v>243</v>
      </c>
      <c r="H104" s="4" t="s">
        <v>240</v>
      </c>
      <c r="I104" s="8" t="s">
        <v>111</v>
      </c>
      <c r="J104" s="9" t="s">
        <v>112</v>
      </c>
      <c r="K104" s="87" t="s">
        <v>6</v>
      </c>
      <c r="L104" s="10">
        <f>L111+L114+L105+L108</f>
        <v>1621455.1800000002</v>
      </c>
      <c r="M104" s="10">
        <f t="shared" ref="M104:N104" si="36">M111+M114+M105+M108</f>
        <v>500736.35</v>
      </c>
      <c r="N104" s="10">
        <f t="shared" si="36"/>
        <v>496807.22</v>
      </c>
      <c r="O104" s="96">
        <f>L105+L108++L111+L114</f>
        <v>1621455.1800000002</v>
      </c>
    </row>
    <row r="105" spans="1:15" ht="117" customHeight="1" outlineLevel="1" x14ac:dyDescent="0.3">
      <c r="A105" s="6" t="s">
        <v>339</v>
      </c>
      <c r="B105" s="6" t="s">
        <v>241</v>
      </c>
      <c r="C105" s="6" t="s">
        <v>279</v>
      </c>
      <c r="D105" s="6" t="s">
        <v>248</v>
      </c>
      <c r="E105" s="6" t="s">
        <v>240</v>
      </c>
      <c r="F105" s="6" t="s">
        <v>242</v>
      </c>
      <c r="G105" s="6" t="s">
        <v>243</v>
      </c>
      <c r="H105" s="6" t="s">
        <v>240</v>
      </c>
      <c r="I105" s="88"/>
      <c r="J105" s="11" t="s">
        <v>494</v>
      </c>
      <c r="K105" s="12"/>
      <c r="L105" s="13">
        <f>L106</f>
        <v>6170</v>
      </c>
      <c r="M105" s="13">
        <f t="shared" ref="M105:N106" si="37">M106</f>
        <v>0</v>
      </c>
      <c r="N105" s="13">
        <f t="shared" si="37"/>
        <v>0</v>
      </c>
      <c r="O105" s="95"/>
    </row>
    <row r="106" spans="1:15" ht="54" outlineLevel="1" x14ac:dyDescent="0.3">
      <c r="A106" s="5" t="s">
        <v>339</v>
      </c>
      <c r="B106" s="5" t="s">
        <v>241</v>
      </c>
      <c r="C106" s="5" t="s">
        <v>279</v>
      </c>
      <c r="D106" s="5" t="s">
        <v>248</v>
      </c>
      <c r="E106" s="5" t="s">
        <v>252</v>
      </c>
      <c r="F106" s="5" t="s">
        <v>261</v>
      </c>
      <c r="G106" s="5" t="s">
        <v>243</v>
      </c>
      <c r="H106" s="5" t="s">
        <v>240</v>
      </c>
      <c r="I106" s="17"/>
      <c r="J106" s="14" t="s">
        <v>116</v>
      </c>
      <c r="K106" s="15"/>
      <c r="L106" s="16">
        <f>L107</f>
        <v>6170</v>
      </c>
      <c r="M106" s="16">
        <f t="shared" si="37"/>
        <v>0</v>
      </c>
      <c r="N106" s="16">
        <f t="shared" si="37"/>
        <v>0</v>
      </c>
      <c r="O106" s="95"/>
    </row>
    <row r="107" spans="1:15" ht="111" customHeight="1" outlineLevel="1" x14ac:dyDescent="0.3">
      <c r="A107" s="5" t="s">
        <v>339</v>
      </c>
      <c r="B107" s="5" t="s">
        <v>241</v>
      </c>
      <c r="C107" s="5" t="s">
        <v>279</v>
      </c>
      <c r="D107" s="5" t="s">
        <v>248</v>
      </c>
      <c r="E107" s="5" t="s">
        <v>280</v>
      </c>
      <c r="F107" s="5" t="s">
        <v>261</v>
      </c>
      <c r="G107" s="5" t="s">
        <v>243</v>
      </c>
      <c r="H107" s="5" t="s">
        <v>281</v>
      </c>
      <c r="I107" s="17"/>
      <c r="J107" s="14" t="s">
        <v>118</v>
      </c>
      <c r="K107" s="15"/>
      <c r="L107" s="16">
        <v>6170</v>
      </c>
      <c r="M107" s="16">
        <v>0</v>
      </c>
      <c r="N107" s="16">
        <v>0</v>
      </c>
      <c r="O107" s="95"/>
    </row>
    <row r="108" spans="1:15" ht="111" customHeight="1" outlineLevel="1" x14ac:dyDescent="0.3">
      <c r="A108" s="5" t="s">
        <v>272</v>
      </c>
      <c r="B108" s="5" t="s">
        <v>241</v>
      </c>
      <c r="C108" s="5" t="s">
        <v>279</v>
      </c>
      <c r="D108" s="5" t="s">
        <v>248</v>
      </c>
      <c r="E108" s="5" t="s">
        <v>240</v>
      </c>
      <c r="F108" s="5" t="s">
        <v>242</v>
      </c>
      <c r="G108" s="5" t="s">
        <v>243</v>
      </c>
      <c r="H108" s="5" t="s">
        <v>240</v>
      </c>
      <c r="I108" s="17"/>
      <c r="J108" s="14" t="s">
        <v>494</v>
      </c>
      <c r="K108" s="15"/>
      <c r="L108" s="16">
        <f>L109</f>
        <v>1045</v>
      </c>
      <c r="M108" s="16">
        <f t="shared" ref="M108:N109" si="38">M109</f>
        <v>0</v>
      </c>
      <c r="N108" s="16">
        <f t="shared" si="38"/>
        <v>0</v>
      </c>
      <c r="O108" s="95"/>
    </row>
    <row r="109" spans="1:15" ht="111" customHeight="1" outlineLevel="1" x14ac:dyDescent="0.3">
      <c r="A109" s="5" t="s">
        <v>272</v>
      </c>
      <c r="B109" s="5" t="s">
        <v>241</v>
      </c>
      <c r="C109" s="5" t="s">
        <v>279</v>
      </c>
      <c r="D109" s="5" t="s">
        <v>248</v>
      </c>
      <c r="E109" s="5" t="s">
        <v>252</v>
      </c>
      <c r="F109" s="5" t="s">
        <v>261</v>
      </c>
      <c r="G109" s="5" t="s">
        <v>243</v>
      </c>
      <c r="H109" s="5" t="s">
        <v>240</v>
      </c>
      <c r="I109" s="17"/>
      <c r="J109" s="14" t="s">
        <v>116</v>
      </c>
      <c r="K109" s="15"/>
      <c r="L109" s="16">
        <f>L110</f>
        <v>1045</v>
      </c>
      <c r="M109" s="16">
        <f t="shared" si="38"/>
        <v>0</v>
      </c>
      <c r="N109" s="16">
        <f t="shared" si="38"/>
        <v>0</v>
      </c>
      <c r="O109" s="95"/>
    </row>
    <row r="110" spans="1:15" ht="120.6" customHeight="1" outlineLevel="1" x14ac:dyDescent="0.3">
      <c r="A110" s="5" t="s">
        <v>272</v>
      </c>
      <c r="B110" s="5" t="s">
        <v>241</v>
      </c>
      <c r="C110" s="5" t="s">
        <v>279</v>
      </c>
      <c r="D110" s="5" t="s">
        <v>248</v>
      </c>
      <c r="E110" s="5" t="s">
        <v>280</v>
      </c>
      <c r="F110" s="5" t="s">
        <v>261</v>
      </c>
      <c r="G110" s="5" t="s">
        <v>243</v>
      </c>
      <c r="H110" s="5" t="s">
        <v>281</v>
      </c>
      <c r="I110" s="17"/>
      <c r="J110" s="14" t="s">
        <v>118</v>
      </c>
      <c r="K110" s="90"/>
      <c r="L110" s="16">
        <v>1045</v>
      </c>
      <c r="M110" s="16">
        <v>0</v>
      </c>
      <c r="N110" s="16">
        <v>0</v>
      </c>
      <c r="O110" s="95"/>
    </row>
    <row r="111" spans="1:15" ht="103.95" customHeight="1" outlineLevel="2" x14ac:dyDescent="0.3">
      <c r="A111" s="6" t="s">
        <v>266</v>
      </c>
      <c r="B111" s="6" t="s">
        <v>241</v>
      </c>
      <c r="C111" s="6" t="s">
        <v>279</v>
      </c>
      <c r="D111" s="6" t="s">
        <v>248</v>
      </c>
      <c r="E111" s="6" t="s">
        <v>240</v>
      </c>
      <c r="F111" s="6" t="s">
        <v>242</v>
      </c>
      <c r="G111" s="6" t="s">
        <v>243</v>
      </c>
      <c r="H111" s="6" t="s">
        <v>240</v>
      </c>
      <c r="I111" s="8" t="s">
        <v>113</v>
      </c>
      <c r="J111" s="11" t="s">
        <v>114</v>
      </c>
      <c r="K111" s="12" t="s">
        <v>6</v>
      </c>
      <c r="L111" s="13">
        <f>L112</f>
        <v>1159590.28</v>
      </c>
      <c r="M111" s="13">
        <f t="shared" ref="M111:N112" si="39">M112</f>
        <v>150736.35</v>
      </c>
      <c r="N111" s="13">
        <f t="shared" si="39"/>
        <v>146807.22</v>
      </c>
      <c r="O111" s="95"/>
    </row>
    <row r="112" spans="1:15" ht="74.400000000000006" customHeight="1" outlineLevel="3" x14ac:dyDescent="0.3">
      <c r="A112" s="5" t="s">
        <v>266</v>
      </c>
      <c r="B112" s="5" t="s">
        <v>241</v>
      </c>
      <c r="C112" s="5" t="s">
        <v>279</v>
      </c>
      <c r="D112" s="5" t="s">
        <v>248</v>
      </c>
      <c r="E112" s="5" t="s">
        <v>252</v>
      </c>
      <c r="F112" s="5" t="s">
        <v>261</v>
      </c>
      <c r="G112" s="5" t="s">
        <v>243</v>
      </c>
      <c r="H112" s="5" t="s">
        <v>240</v>
      </c>
      <c r="I112" s="8" t="s">
        <v>115</v>
      </c>
      <c r="J112" s="14" t="s">
        <v>116</v>
      </c>
      <c r="K112" s="15" t="s">
        <v>6</v>
      </c>
      <c r="L112" s="16">
        <f>L113</f>
        <v>1159590.28</v>
      </c>
      <c r="M112" s="16">
        <f t="shared" si="39"/>
        <v>150736.35</v>
      </c>
      <c r="N112" s="16">
        <f t="shared" si="39"/>
        <v>146807.22</v>
      </c>
      <c r="O112" s="95"/>
    </row>
    <row r="113" spans="1:15" ht="120" customHeight="1" outlineLevel="7" x14ac:dyDescent="0.3">
      <c r="A113" s="5" t="s">
        <v>266</v>
      </c>
      <c r="B113" s="5" t="s">
        <v>241</v>
      </c>
      <c r="C113" s="5" t="s">
        <v>279</v>
      </c>
      <c r="D113" s="5" t="s">
        <v>248</v>
      </c>
      <c r="E113" s="5" t="s">
        <v>280</v>
      </c>
      <c r="F113" s="5" t="s">
        <v>261</v>
      </c>
      <c r="G113" s="5" t="s">
        <v>243</v>
      </c>
      <c r="H113" s="5" t="s">
        <v>281</v>
      </c>
      <c r="I113" s="17" t="s">
        <v>117</v>
      </c>
      <c r="J113" s="18" t="s">
        <v>118</v>
      </c>
      <c r="K113" s="15" t="s">
        <v>119</v>
      </c>
      <c r="L113" s="16">
        <f>1119458.92+34131.36+6000</f>
        <v>1159590.28</v>
      </c>
      <c r="M113" s="16">
        <v>150736.35</v>
      </c>
      <c r="N113" s="16">
        <v>146807.22</v>
      </c>
      <c r="O113" s="95"/>
    </row>
    <row r="114" spans="1:15" ht="81.150000000000006" customHeight="1" outlineLevel="2" x14ac:dyDescent="0.3">
      <c r="A114" s="6" t="s">
        <v>266</v>
      </c>
      <c r="B114" s="6" t="s">
        <v>241</v>
      </c>
      <c r="C114" s="6" t="s">
        <v>279</v>
      </c>
      <c r="D114" s="6" t="s">
        <v>260</v>
      </c>
      <c r="E114" s="6" t="s">
        <v>240</v>
      </c>
      <c r="F114" s="6" t="s">
        <v>242</v>
      </c>
      <c r="G114" s="6" t="s">
        <v>243</v>
      </c>
      <c r="H114" s="6" t="s">
        <v>240</v>
      </c>
      <c r="I114" s="8" t="s">
        <v>120</v>
      </c>
      <c r="J114" s="11" t="s">
        <v>121</v>
      </c>
      <c r="K114" s="12" t="s">
        <v>6</v>
      </c>
      <c r="L114" s="13">
        <f>L115</f>
        <v>454649.9</v>
      </c>
      <c r="M114" s="13">
        <f t="shared" ref="M114:N115" si="40">M115</f>
        <v>350000</v>
      </c>
      <c r="N114" s="13">
        <f t="shared" si="40"/>
        <v>350000</v>
      </c>
      <c r="O114" s="95"/>
    </row>
    <row r="115" spans="1:15" ht="52.2" customHeight="1" outlineLevel="3" x14ac:dyDescent="0.3">
      <c r="A115" s="5" t="s">
        <v>266</v>
      </c>
      <c r="B115" s="5" t="s">
        <v>241</v>
      </c>
      <c r="C115" s="5" t="s">
        <v>279</v>
      </c>
      <c r="D115" s="5" t="s">
        <v>260</v>
      </c>
      <c r="E115" s="5" t="s">
        <v>246</v>
      </c>
      <c r="F115" s="5" t="s">
        <v>242</v>
      </c>
      <c r="G115" s="5" t="s">
        <v>243</v>
      </c>
      <c r="H115" s="5" t="s">
        <v>240</v>
      </c>
      <c r="I115" s="8" t="s">
        <v>122</v>
      </c>
      <c r="J115" s="14" t="s">
        <v>123</v>
      </c>
      <c r="K115" s="15" t="s">
        <v>6</v>
      </c>
      <c r="L115" s="16">
        <f>L116</f>
        <v>454649.9</v>
      </c>
      <c r="M115" s="16">
        <f t="shared" si="40"/>
        <v>350000</v>
      </c>
      <c r="N115" s="16">
        <f t="shared" si="40"/>
        <v>350000</v>
      </c>
      <c r="O115" s="95"/>
    </row>
    <row r="116" spans="1:15" ht="74.400000000000006" customHeight="1" outlineLevel="7" x14ac:dyDescent="0.3">
      <c r="A116" s="5" t="s">
        <v>266</v>
      </c>
      <c r="B116" s="5" t="s">
        <v>241</v>
      </c>
      <c r="C116" s="5" t="s">
        <v>279</v>
      </c>
      <c r="D116" s="5" t="s">
        <v>260</v>
      </c>
      <c r="E116" s="5" t="s">
        <v>247</v>
      </c>
      <c r="F116" s="5" t="s">
        <v>261</v>
      </c>
      <c r="G116" s="5" t="s">
        <v>243</v>
      </c>
      <c r="H116" s="5" t="s">
        <v>282</v>
      </c>
      <c r="I116" s="17" t="s">
        <v>124</v>
      </c>
      <c r="J116" s="14" t="s">
        <v>125</v>
      </c>
      <c r="K116" s="15" t="s">
        <v>126</v>
      </c>
      <c r="L116" s="16">
        <f>350000+68113.87+36536.03</f>
        <v>454649.9</v>
      </c>
      <c r="M116" s="16">
        <v>350000</v>
      </c>
      <c r="N116" s="16">
        <v>350000</v>
      </c>
      <c r="O116" s="95"/>
    </row>
    <row r="117" spans="1:15" ht="34.200000000000003" customHeight="1" outlineLevel="1" x14ac:dyDescent="0.3">
      <c r="A117" s="4" t="s">
        <v>240</v>
      </c>
      <c r="B117" s="4" t="s">
        <v>241</v>
      </c>
      <c r="C117" s="4" t="s">
        <v>283</v>
      </c>
      <c r="D117" s="4" t="s">
        <v>242</v>
      </c>
      <c r="E117" s="4" t="s">
        <v>240</v>
      </c>
      <c r="F117" s="4" t="s">
        <v>242</v>
      </c>
      <c r="G117" s="4" t="s">
        <v>243</v>
      </c>
      <c r="H117" s="4" t="s">
        <v>240</v>
      </c>
      <c r="I117" s="8" t="s">
        <v>127</v>
      </c>
      <c r="J117" s="9" t="s">
        <v>128</v>
      </c>
      <c r="K117" s="87" t="s">
        <v>6</v>
      </c>
      <c r="L117" s="10">
        <f>L118+L122+L128+L129+L132+L134+L136+L137+L139+L121+L126</f>
        <v>890937.1399999999</v>
      </c>
      <c r="M117" s="10">
        <f t="shared" ref="M117:N117" si="41">M118+M122+M128+M129+M132+M134+M136+M137+M139+M121+M126</f>
        <v>820762.58</v>
      </c>
      <c r="N117" s="10">
        <f t="shared" si="41"/>
        <v>820762.58</v>
      </c>
      <c r="O117" s="96">
        <f>L118+L122+L126+L128+L129+L132+L134+L136+L137+L139</f>
        <v>890937.1399999999</v>
      </c>
    </row>
    <row r="118" spans="1:15" ht="48.6" customHeight="1" outlineLevel="2" x14ac:dyDescent="0.3">
      <c r="A118" s="6" t="s">
        <v>240</v>
      </c>
      <c r="B118" s="6" t="s">
        <v>241</v>
      </c>
      <c r="C118" s="6" t="s">
        <v>283</v>
      </c>
      <c r="D118" s="6" t="s">
        <v>254</v>
      </c>
      <c r="E118" s="6" t="s">
        <v>240</v>
      </c>
      <c r="F118" s="6" t="s">
        <v>242</v>
      </c>
      <c r="G118" s="6" t="s">
        <v>243</v>
      </c>
      <c r="H118" s="6" t="s">
        <v>240</v>
      </c>
      <c r="I118" s="8" t="s">
        <v>129</v>
      </c>
      <c r="J118" s="11" t="s">
        <v>130</v>
      </c>
      <c r="K118" s="12" t="s">
        <v>6</v>
      </c>
      <c r="L118" s="13">
        <f>L120+L119</f>
        <v>2706.92</v>
      </c>
      <c r="M118" s="13">
        <f>M120</f>
        <v>3544.22</v>
      </c>
      <c r="N118" s="13">
        <f>N120</f>
        <v>3544.22</v>
      </c>
      <c r="O118" s="96"/>
    </row>
    <row r="119" spans="1:15" ht="95.4" customHeight="1" outlineLevel="2" x14ac:dyDescent="0.3">
      <c r="A119" s="5" t="s">
        <v>240</v>
      </c>
      <c r="B119" s="5" t="s">
        <v>241</v>
      </c>
      <c r="C119" s="5" t="s">
        <v>283</v>
      </c>
      <c r="D119" s="5" t="s">
        <v>254</v>
      </c>
      <c r="E119" s="5" t="s">
        <v>246</v>
      </c>
      <c r="F119" s="5" t="s">
        <v>244</v>
      </c>
      <c r="G119" s="5" t="s">
        <v>243</v>
      </c>
      <c r="H119" s="5" t="s">
        <v>284</v>
      </c>
      <c r="I119" s="8"/>
      <c r="J119" s="14" t="s">
        <v>500</v>
      </c>
      <c r="K119" s="15"/>
      <c r="L119" s="16">
        <v>200</v>
      </c>
      <c r="M119" s="16">
        <v>0</v>
      </c>
      <c r="N119" s="16">
        <v>0</v>
      </c>
      <c r="O119" s="96"/>
    </row>
    <row r="120" spans="1:15" ht="81.599999999999994" customHeight="1" outlineLevel="7" x14ac:dyDescent="0.3">
      <c r="A120" s="5" t="s">
        <v>240</v>
      </c>
      <c r="B120" s="5" t="s">
        <v>241</v>
      </c>
      <c r="C120" s="5" t="s">
        <v>283</v>
      </c>
      <c r="D120" s="5" t="s">
        <v>254</v>
      </c>
      <c r="E120" s="5" t="s">
        <v>251</v>
      </c>
      <c r="F120" s="5" t="s">
        <v>244</v>
      </c>
      <c r="G120" s="5" t="s">
        <v>243</v>
      </c>
      <c r="H120" s="5" t="s">
        <v>284</v>
      </c>
      <c r="I120" s="17" t="s">
        <v>131</v>
      </c>
      <c r="J120" s="14" t="s">
        <v>132</v>
      </c>
      <c r="K120" s="15" t="s">
        <v>133</v>
      </c>
      <c r="L120" s="16">
        <f>3544.22-1037.3</f>
        <v>2506.92</v>
      </c>
      <c r="M120" s="16">
        <v>3544.22</v>
      </c>
      <c r="N120" s="16">
        <f>M120</f>
        <v>3544.22</v>
      </c>
      <c r="O120" s="95"/>
    </row>
    <row r="121" spans="1:15" ht="88.95" hidden="1" customHeight="1" outlineLevel="2" x14ac:dyDescent="0.3">
      <c r="A121" s="5" t="s">
        <v>240</v>
      </c>
      <c r="B121" s="6" t="s">
        <v>241</v>
      </c>
      <c r="C121" s="6" t="s">
        <v>283</v>
      </c>
      <c r="D121" s="6" t="s">
        <v>260</v>
      </c>
      <c r="E121" s="6" t="s">
        <v>240</v>
      </c>
      <c r="F121" s="6" t="s">
        <v>244</v>
      </c>
      <c r="G121" s="6" t="s">
        <v>243</v>
      </c>
      <c r="H121" s="6" t="s">
        <v>284</v>
      </c>
      <c r="I121" s="8" t="s">
        <v>134</v>
      </c>
      <c r="J121" s="11" t="s">
        <v>135</v>
      </c>
      <c r="K121" s="12" t="s">
        <v>133</v>
      </c>
      <c r="L121" s="13">
        <v>0</v>
      </c>
      <c r="M121" s="13">
        <v>0</v>
      </c>
      <c r="N121" s="13">
        <v>0</v>
      </c>
      <c r="O121" s="95"/>
    </row>
    <row r="122" spans="1:15" ht="89.4" customHeight="1" outlineLevel="2" x14ac:dyDescent="0.3">
      <c r="A122" s="5" t="s">
        <v>240</v>
      </c>
      <c r="B122" s="6" t="s">
        <v>241</v>
      </c>
      <c r="C122" s="6" t="s">
        <v>283</v>
      </c>
      <c r="D122" s="6" t="s">
        <v>262</v>
      </c>
      <c r="E122" s="6" t="s">
        <v>240</v>
      </c>
      <c r="F122" s="6" t="s">
        <v>244</v>
      </c>
      <c r="G122" s="6" t="s">
        <v>243</v>
      </c>
      <c r="H122" s="5" t="s">
        <v>284</v>
      </c>
      <c r="I122" s="8" t="s">
        <v>136</v>
      </c>
      <c r="J122" s="11" t="s">
        <v>137</v>
      </c>
      <c r="K122" s="12" t="s">
        <v>133</v>
      </c>
      <c r="L122" s="13">
        <f>L123</f>
        <v>51416.020000000004</v>
      </c>
      <c r="M122" s="13">
        <f t="shared" ref="M122:N122" si="42">M123</f>
        <v>11739.72</v>
      </c>
      <c r="N122" s="13">
        <f t="shared" si="42"/>
        <v>11739.72</v>
      </c>
      <c r="O122" s="95"/>
    </row>
    <row r="123" spans="1:15" ht="72" outlineLevel="7" x14ac:dyDescent="0.3">
      <c r="A123" s="5" t="s">
        <v>240</v>
      </c>
      <c r="B123" s="5" t="s">
        <v>241</v>
      </c>
      <c r="C123" s="5" t="s">
        <v>283</v>
      </c>
      <c r="D123" s="5" t="s">
        <v>262</v>
      </c>
      <c r="E123" s="5" t="s">
        <v>246</v>
      </c>
      <c r="F123" s="5" t="s">
        <v>244</v>
      </c>
      <c r="G123" s="5" t="s">
        <v>243</v>
      </c>
      <c r="H123" s="5" t="s">
        <v>284</v>
      </c>
      <c r="I123" s="17" t="s">
        <v>138</v>
      </c>
      <c r="J123" s="14" t="s">
        <v>139</v>
      </c>
      <c r="K123" s="15" t="s">
        <v>133</v>
      </c>
      <c r="L123" s="16">
        <f>11739.72+39676.3</f>
        <v>51416.020000000004</v>
      </c>
      <c r="M123" s="16">
        <v>11739.72</v>
      </c>
      <c r="N123" s="16">
        <f>M123</f>
        <v>11739.72</v>
      </c>
      <c r="O123" s="95"/>
    </row>
    <row r="124" spans="1:15" ht="74.400000000000006" hidden="1" customHeight="1" outlineLevel="2" x14ac:dyDescent="0.3">
      <c r="A124" s="5" t="s">
        <v>240</v>
      </c>
      <c r="B124" s="6" t="s">
        <v>241</v>
      </c>
      <c r="C124" s="6" t="s">
        <v>283</v>
      </c>
      <c r="D124" s="6" t="s">
        <v>298</v>
      </c>
      <c r="E124" s="6" t="s">
        <v>240</v>
      </c>
      <c r="F124" s="6" t="s">
        <v>242</v>
      </c>
      <c r="G124" s="6" t="s">
        <v>243</v>
      </c>
      <c r="H124" s="6" t="s">
        <v>240</v>
      </c>
      <c r="I124" s="8" t="s">
        <v>140</v>
      </c>
      <c r="J124" s="11" t="s">
        <v>141</v>
      </c>
      <c r="K124" s="12" t="s">
        <v>6</v>
      </c>
      <c r="L124" s="13">
        <f>L125</f>
        <v>0</v>
      </c>
      <c r="M124" s="13">
        <f t="shared" ref="M124:N124" si="43">M125</f>
        <v>0</v>
      </c>
      <c r="N124" s="13">
        <f t="shared" si="43"/>
        <v>0</v>
      </c>
      <c r="O124" s="95"/>
    </row>
    <row r="125" spans="1:15" ht="70.2" hidden="1" customHeight="1" outlineLevel="7" x14ac:dyDescent="0.3">
      <c r="A125" s="5" t="s">
        <v>240</v>
      </c>
      <c r="B125" s="5" t="s">
        <v>241</v>
      </c>
      <c r="C125" s="5" t="s">
        <v>283</v>
      </c>
      <c r="D125" s="5" t="s">
        <v>298</v>
      </c>
      <c r="E125" s="24" t="s">
        <v>252</v>
      </c>
      <c r="F125" s="24" t="s">
        <v>261</v>
      </c>
      <c r="G125" s="24" t="s">
        <v>243</v>
      </c>
      <c r="H125" s="24" t="s">
        <v>284</v>
      </c>
      <c r="I125" s="25" t="s">
        <v>142</v>
      </c>
      <c r="J125" s="28" t="s">
        <v>143</v>
      </c>
      <c r="K125" s="26" t="s">
        <v>133</v>
      </c>
      <c r="L125" s="27"/>
      <c r="M125" s="27"/>
      <c r="N125" s="27"/>
      <c r="O125" s="95"/>
    </row>
    <row r="126" spans="1:15" ht="134.25" customHeight="1" outlineLevel="2" x14ac:dyDescent="0.3">
      <c r="A126" s="5" t="s">
        <v>240</v>
      </c>
      <c r="B126" s="6" t="s">
        <v>241</v>
      </c>
      <c r="C126" s="6" t="s">
        <v>283</v>
      </c>
      <c r="D126" s="6" t="s">
        <v>285</v>
      </c>
      <c r="E126" s="41" t="s">
        <v>240</v>
      </c>
      <c r="F126" s="41" t="s">
        <v>242</v>
      </c>
      <c r="G126" s="41" t="s">
        <v>243</v>
      </c>
      <c r="H126" s="41" t="s">
        <v>240</v>
      </c>
      <c r="I126" s="42" t="s">
        <v>144</v>
      </c>
      <c r="J126" s="43" t="s">
        <v>145</v>
      </c>
      <c r="K126" s="44" t="s">
        <v>6</v>
      </c>
      <c r="L126" s="45">
        <f>L127</f>
        <v>20</v>
      </c>
      <c r="M126" s="45">
        <f t="shared" ref="M126:N126" si="44">M127</f>
        <v>360</v>
      </c>
      <c r="N126" s="45">
        <f t="shared" si="44"/>
        <v>360</v>
      </c>
      <c r="O126" s="95"/>
    </row>
    <row r="127" spans="1:15" ht="36" outlineLevel="7" x14ac:dyDescent="0.3">
      <c r="A127" s="5" t="s">
        <v>240</v>
      </c>
      <c r="B127" s="5" t="s">
        <v>241</v>
      </c>
      <c r="C127" s="5" t="s">
        <v>283</v>
      </c>
      <c r="D127" s="5" t="s">
        <v>285</v>
      </c>
      <c r="E127" s="24" t="s">
        <v>277</v>
      </c>
      <c r="F127" s="24" t="s">
        <v>244</v>
      </c>
      <c r="G127" s="24" t="s">
        <v>243</v>
      </c>
      <c r="H127" s="24" t="s">
        <v>284</v>
      </c>
      <c r="I127" s="25" t="s">
        <v>146</v>
      </c>
      <c r="J127" s="28" t="s">
        <v>147</v>
      </c>
      <c r="K127" s="26" t="s">
        <v>133</v>
      </c>
      <c r="L127" s="27">
        <f>360-340</f>
        <v>20</v>
      </c>
      <c r="M127" s="27">
        <v>360</v>
      </c>
      <c r="N127" s="27">
        <f>M127</f>
        <v>360</v>
      </c>
      <c r="O127" s="95"/>
    </row>
    <row r="128" spans="1:15" ht="84.6" customHeight="1" outlineLevel="7" x14ac:dyDescent="0.3">
      <c r="A128" s="5" t="s">
        <v>240</v>
      </c>
      <c r="B128" s="6" t="s">
        <v>241</v>
      </c>
      <c r="C128" s="6" t="s">
        <v>283</v>
      </c>
      <c r="D128" s="6" t="s">
        <v>286</v>
      </c>
      <c r="E128" s="41" t="s">
        <v>240</v>
      </c>
      <c r="F128" s="41" t="s">
        <v>244</v>
      </c>
      <c r="G128" s="41" t="s">
        <v>243</v>
      </c>
      <c r="H128" s="41" t="s">
        <v>284</v>
      </c>
      <c r="I128" s="25" t="s">
        <v>148</v>
      </c>
      <c r="J128" s="46" t="s">
        <v>149</v>
      </c>
      <c r="K128" s="44" t="s">
        <v>133</v>
      </c>
      <c r="L128" s="45">
        <f>4800+17700</f>
        <v>22500</v>
      </c>
      <c r="M128" s="45">
        <v>4800</v>
      </c>
      <c r="N128" s="45">
        <f>M128</f>
        <v>4800</v>
      </c>
      <c r="O128" s="95"/>
    </row>
    <row r="129" spans="1:17" ht="36" outlineLevel="7" x14ac:dyDescent="0.3">
      <c r="A129" s="5" t="s">
        <v>240</v>
      </c>
      <c r="B129" s="5" t="s">
        <v>241</v>
      </c>
      <c r="C129" s="5" t="s">
        <v>283</v>
      </c>
      <c r="D129" s="5" t="s">
        <v>356</v>
      </c>
      <c r="E129" s="24" t="s">
        <v>240</v>
      </c>
      <c r="F129" s="24" t="s">
        <v>244</v>
      </c>
      <c r="G129" s="24" t="s">
        <v>243</v>
      </c>
      <c r="H129" s="24" t="s">
        <v>284</v>
      </c>
      <c r="I129" s="25"/>
      <c r="J129" s="28" t="s">
        <v>449</v>
      </c>
      <c r="K129" s="44"/>
      <c r="L129" s="27">
        <f>L131+L130</f>
        <v>123250</v>
      </c>
      <c r="M129" s="27">
        <f>M131</f>
        <v>147360</v>
      </c>
      <c r="N129" s="27">
        <f>N131</f>
        <v>147360</v>
      </c>
      <c r="O129" s="95"/>
    </row>
    <row r="130" spans="1:17" ht="54" outlineLevel="7" x14ac:dyDescent="0.3">
      <c r="A130" s="5" t="s">
        <v>240</v>
      </c>
      <c r="B130" s="5" t="s">
        <v>241</v>
      </c>
      <c r="C130" s="5" t="s">
        <v>283</v>
      </c>
      <c r="D130" s="5" t="s">
        <v>356</v>
      </c>
      <c r="E130" s="24" t="s">
        <v>501</v>
      </c>
      <c r="F130" s="24" t="s">
        <v>244</v>
      </c>
      <c r="G130" s="24" t="s">
        <v>243</v>
      </c>
      <c r="H130" s="24" t="s">
        <v>284</v>
      </c>
      <c r="I130" s="25"/>
      <c r="J130" s="28" t="s">
        <v>502</v>
      </c>
      <c r="K130" s="44"/>
      <c r="L130" s="27">
        <v>7000</v>
      </c>
      <c r="M130" s="27">
        <v>0</v>
      </c>
      <c r="N130" s="27">
        <v>0</v>
      </c>
      <c r="O130" s="95"/>
    </row>
    <row r="131" spans="1:17" ht="84.6" customHeight="1" outlineLevel="7" x14ac:dyDescent="0.3">
      <c r="A131" s="5" t="s">
        <v>240</v>
      </c>
      <c r="B131" s="5" t="s">
        <v>241</v>
      </c>
      <c r="C131" s="5" t="s">
        <v>283</v>
      </c>
      <c r="D131" s="5" t="s">
        <v>356</v>
      </c>
      <c r="E131" s="24" t="s">
        <v>251</v>
      </c>
      <c r="F131" s="24" t="s">
        <v>244</v>
      </c>
      <c r="G131" s="24" t="s">
        <v>243</v>
      </c>
      <c r="H131" s="24" t="s">
        <v>284</v>
      </c>
      <c r="I131" s="25"/>
      <c r="J131" s="28" t="s">
        <v>450</v>
      </c>
      <c r="K131" s="26"/>
      <c r="L131" s="27">
        <f>147360-41110+20000-3000-7000</f>
        <v>116250</v>
      </c>
      <c r="M131" s="27">
        <v>147360</v>
      </c>
      <c r="N131" s="27">
        <f>M131</f>
        <v>147360</v>
      </c>
      <c r="O131" s="95"/>
    </row>
    <row r="132" spans="1:17" ht="66.599999999999994" customHeight="1" outlineLevel="2" x14ac:dyDescent="0.3">
      <c r="A132" s="5" t="s">
        <v>240</v>
      </c>
      <c r="B132" s="5" t="s">
        <v>241</v>
      </c>
      <c r="C132" s="5" t="s">
        <v>283</v>
      </c>
      <c r="D132" s="5" t="s">
        <v>299</v>
      </c>
      <c r="E132" s="24" t="s">
        <v>240</v>
      </c>
      <c r="F132" s="24" t="s">
        <v>242</v>
      </c>
      <c r="G132" s="24" t="s">
        <v>243</v>
      </c>
      <c r="H132" s="24" t="s">
        <v>240</v>
      </c>
      <c r="I132" s="42" t="s">
        <v>150</v>
      </c>
      <c r="J132" s="28" t="s">
        <v>151</v>
      </c>
      <c r="K132" s="26" t="s">
        <v>6</v>
      </c>
      <c r="L132" s="27">
        <f>L133</f>
        <v>8347.2000000000007</v>
      </c>
      <c r="M132" s="27">
        <f t="shared" ref="M132:N132" si="45">M133</f>
        <v>35289.72</v>
      </c>
      <c r="N132" s="27">
        <f t="shared" si="45"/>
        <v>35289.72</v>
      </c>
      <c r="O132" s="95"/>
    </row>
    <row r="133" spans="1:17" ht="83.4" customHeight="1" outlineLevel="7" x14ac:dyDescent="0.3">
      <c r="A133" s="5" t="s">
        <v>240</v>
      </c>
      <c r="B133" s="5" t="s">
        <v>241</v>
      </c>
      <c r="C133" s="5" t="s">
        <v>283</v>
      </c>
      <c r="D133" s="5" t="s">
        <v>299</v>
      </c>
      <c r="E133" s="24" t="s">
        <v>240</v>
      </c>
      <c r="F133" s="24" t="s">
        <v>261</v>
      </c>
      <c r="G133" s="24" t="s">
        <v>243</v>
      </c>
      <c r="H133" s="24" t="s">
        <v>284</v>
      </c>
      <c r="I133" s="25" t="s">
        <v>152</v>
      </c>
      <c r="J133" s="28" t="s">
        <v>153</v>
      </c>
      <c r="K133" s="26" t="s">
        <v>133</v>
      </c>
      <c r="L133" s="27">
        <f>35289.72-26942.52</f>
        <v>8347.2000000000007</v>
      </c>
      <c r="M133" s="27">
        <v>35289.72</v>
      </c>
      <c r="N133" s="27">
        <f>M133</f>
        <v>35289.72</v>
      </c>
      <c r="O133" s="95"/>
    </row>
    <row r="134" spans="1:17" ht="69" customHeight="1" outlineLevel="7" x14ac:dyDescent="0.3">
      <c r="A134" s="5" t="s">
        <v>240</v>
      </c>
      <c r="B134" s="5" t="s">
        <v>241</v>
      </c>
      <c r="C134" s="5" t="s">
        <v>283</v>
      </c>
      <c r="D134" s="5" t="s">
        <v>365</v>
      </c>
      <c r="E134" s="24" t="s">
        <v>240</v>
      </c>
      <c r="F134" s="24" t="s">
        <v>242</v>
      </c>
      <c r="G134" s="24" t="s">
        <v>243</v>
      </c>
      <c r="H134" s="24" t="s">
        <v>284</v>
      </c>
      <c r="I134" s="25"/>
      <c r="J134" s="46" t="s">
        <v>422</v>
      </c>
      <c r="K134" s="26"/>
      <c r="L134" s="27">
        <f>L135</f>
        <v>150050.79999999999</v>
      </c>
      <c r="M134" s="27">
        <f t="shared" ref="M134:N134" si="46">M135</f>
        <v>3600</v>
      </c>
      <c r="N134" s="27">
        <f t="shared" si="46"/>
        <v>3600</v>
      </c>
      <c r="O134" s="95"/>
    </row>
    <row r="135" spans="1:17" ht="83.4" customHeight="1" outlineLevel="7" x14ac:dyDescent="0.3">
      <c r="A135" s="5" t="s">
        <v>240</v>
      </c>
      <c r="B135" s="5" t="s">
        <v>241</v>
      </c>
      <c r="C135" s="5" t="s">
        <v>283</v>
      </c>
      <c r="D135" s="5" t="s">
        <v>365</v>
      </c>
      <c r="E135" s="24" t="s">
        <v>252</v>
      </c>
      <c r="F135" s="24" t="s">
        <v>261</v>
      </c>
      <c r="G135" s="24" t="s">
        <v>243</v>
      </c>
      <c r="H135" s="24" t="s">
        <v>284</v>
      </c>
      <c r="I135" s="25"/>
      <c r="J135" s="28" t="s">
        <v>451</v>
      </c>
      <c r="K135" s="26"/>
      <c r="L135" s="27">
        <f>3600+146450.8</f>
        <v>150050.79999999999</v>
      </c>
      <c r="M135" s="27">
        <v>3600</v>
      </c>
      <c r="N135" s="27">
        <f>M135</f>
        <v>3600</v>
      </c>
      <c r="O135" s="95"/>
    </row>
    <row r="136" spans="1:17" ht="96" customHeight="1" outlineLevel="7" x14ac:dyDescent="0.3">
      <c r="A136" s="6" t="s">
        <v>240</v>
      </c>
      <c r="B136" s="6" t="s">
        <v>241</v>
      </c>
      <c r="C136" s="6" t="s">
        <v>283</v>
      </c>
      <c r="D136" s="6" t="s">
        <v>287</v>
      </c>
      <c r="E136" s="41" t="s">
        <v>240</v>
      </c>
      <c r="F136" s="41" t="s">
        <v>244</v>
      </c>
      <c r="G136" s="41" t="s">
        <v>243</v>
      </c>
      <c r="H136" s="41" t="s">
        <v>284</v>
      </c>
      <c r="I136" s="25" t="s">
        <v>154</v>
      </c>
      <c r="J136" s="46" t="s">
        <v>155</v>
      </c>
      <c r="K136" s="44" t="s">
        <v>133</v>
      </c>
      <c r="L136" s="45">
        <f>279141.18-111858.53+4000</f>
        <v>171282.65</v>
      </c>
      <c r="M136" s="45">
        <v>279141.18</v>
      </c>
      <c r="N136" s="45">
        <f>M136</f>
        <v>279141.18</v>
      </c>
      <c r="O136" s="95"/>
    </row>
    <row r="137" spans="1:17" ht="49.95" customHeight="1" outlineLevel="2" x14ac:dyDescent="0.3">
      <c r="A137" s="6" t="s">
        <v>240</v>
      </c>
      <c r="B137" s="6" t="s">
        <v>241</v>
      </c>
      <c r="C137" s="6" t="s">
        <v>283</v>
      </c>
      <c r="D137" s="6" t="s">
        <v>300</v>
      </c>
      <c r="E137" s="41" t="s">
        <v>240</v>
      </c>
      <c r="F137" s="41" t="s">
        <v>248</v>
      </c>
      <c r="G137" s="41" t="s">
        <v>243</v>
      </c>
      <c r="H137" s="41" t="s">
        <v>284</v>
      </c>
      <c r="I137" s="42" t="s">
        <v>156</v>
      </c>
      <c r="J137" s="46" t="s">
        <v>157</v>
      </c>
      <c r="K137" s="44" t="s">
        <v>133</v>
      </c>
      <c r="L137" s="45">
        <f>L138</f>
        <v>21516.44</v>
      </c>
      <c r="M137" s="45">
        <f t="shared" ref="M137:N137" si="47">M138</f>
        <v>16200</v>
      </c>
      <c r="N137" s="45">
        <f t="shared" si="47"/>
        <v>16200</v>
      </c>
      <c r="O137" s="95"/>
    </row>
    <row r="138" spans="1:17" ht="80.400000000000006" customHeight="1" outlineLevel="7" x14ac:dyDescent="0.3">
      <c r="A138" s="5" t="s">
        <v>240</v>
      </c>
      <c r="B138" s="5" t="s">
        <v>241</v>
      </c>
      <c r="C138" s="5" t="s">
        <v>283</v>
      </c>
      <c r="D138" s="5" t="s">
        <v>300</v>
      </c>
      <c r="E138" s="24" t="s">
        <v>250</v>
      </c>
      <c r="F138" s="24" t="s">
        <v>248</v>
      </c>
      <c r="G138" s="24" t="s">
        <v>243</v>
      </c>
      <c r="H138" s="24" t="s">
        <v>284</v>
      </c>
      <c r="I138" s="25" t="s">
        <v>158</v>
      </c>
      <c r="J138" s="28" t="s">
        <v>159</v>
      </c>
      <c r="K138" s="26" t="s">
        <v>133</v>
      </c>
      <c r="L138" s="27">
        <f>16200+5316.44</f>
        <v>21516.44</v>
      </c>
      <c r="M138" s="27">
        <v>16200</v>
      </c>
      <c r="N138" s="27">
        <f>M138</f>
        <v>16200</v>
      </c>
      <c r="O138" s="95"/>
    </row>
    <row r="139" spans="1:17" ht="51" customHeight="1" outlineLevel="2" x14ac:dyDescent="0.3">
      <c r="A139" s="6" t="s">
        <v>240</v>
      </c>
      <c r="B139" s="6" t="s">
        <v>241</v>
      </c>
      <c r="C139" s="6" t="s">
        <v>283</v>
      </c>
      <c r="D139" s="6" t="s">
        <v>288</v>
      </c>
      <c r="E139" s="41" t="s">
        <v>240</v>
      </c>
      <c r="F139" s="41" t="s">
        <v>242</v>
      </c>
      <c r="G139" s="41" t="s">
        <v>243</v>
      </c>
      <c r="H139" s="41" t="s">
        <v>240</v>
      </c>
      <c r="I139" s="42" t="s">
        <v>160</v>
      </c>
      <c r="J139" s="46" t="s">
        <v>161</v>
      </c>
      <c r="K139" s="44" t="s">
        <v>6</v>
      </c>
      <c r="L139" s="45">
        <f>L140</f>
        <v>339847.11</v>
      </c>
      <c r="M139" s="45">
        <f t="shared" ref="M139:N139" si="48">M140</f>
        <v>318727.74</v>
      </c>
      <c r="N139" s="45">
        <f t="shared" si="48"/>
        <v>318727.74</v>
      </c>
      <c r="O139" s="95"/>
    </row>
    <row r="140" spans="1:17" ht="68.7" customHeight="1" outlineLevel="7" x14ac:dyDescent="0.3">
      <c r="A140" s="5" t="s">
        <v>240</v>
      </c>
      <c r="B140" s="5" t="s">
        <v>241</v>
      </c>
      <c r="C140" s="5" t="s">
        <v>283</v>
      </c>
      <c r="D140" s="5" t="s">
        <v>288</v>
      </c>
      <c r="E140" s="24" t="s">
        <v>252</v>
      </c>
      <c r="F140" s="24" t="s">
        <v>261</v>
      </c>
      <c r="G140" s="24" t="s">
        <v>243</v>
      </c>
      <c r="H140" s="24" t="s">
        <v>284</v>
      </c>
      <c r="I140" s="25" t="s">
        <v>162</v>
      </c>
      <c r="J140" s="28" t="s">
        <v>163</v>
      </c>
      <c r="K140" s="26" t="s">
        <v>133</v>
      </c>
      <c r="L140" s="27">
        <f>318727.74+5700+15419.37</f>
        <v>339847.11</v>
      </c>
      <c r="M140" s="27">
        <v>318727.74</v>
      </c>
      <c r="N140" s="27">
        <v>318727.74</v>
      </c>
      <c r="O140" s="95"/>
    </row>
    <row r="141" spans="1:17" ht="17.399999999999999" outlineLevel="1" x14ac:dyDescent="0.3">
      <c r="A141" s="4" t="s">
        <v>240</v>
      </c>
      <c r="B141" s="4" t="s">
        <v>241</v>
      </c>
      <c r="C141" s="4" t="s">
        <v>289</v>
      </c>
      <c r="D141" s="4" t="s">
        <v>242</v>
      </c>
      <c r="E141" s="31" t="s">
        <v>240</v>
      </c>
      <c r="F141" s="31" t="s">
        <v>242</v>
      </c>
      <c r="G141" s="31" t="s">
        <v>243</v>
      </c>
      <c r="H141" s="31" t="s">
        <v>240</v>
      </c>
      <c r="I141" s="42" t="s">
        <v>164</v>
      </c>
      <c r="J141" s="29" t="s">
        <v>165</v>
      </c>
      <c r="K141" s="47" t="s">
        <v>6</v>
      </c>
      <c r="L141" s="48">
        <f>L142</f>
        <v>5075</v>
      </c>
      <c r="M141" s="48">
        <f t="shared" ref="M141:N142" si="49">M142</f>
        <v>127200</v>
      </c>
      <c r="N141" s="48">
        <f t="shared" si="49"/>
        <v>127200</v>
      </c>
      <c r="O141" s="96">
        <f>L143</f>
        <v>5075</v>
      </c>
    </row>
    <row r="142" spans="1:17" ht="28.35" customHeight="1" outlineLevel="2" x14ac:dyDescent="0.3">
      <c r="A142" s="6" t="s">
        <v>240</v>
      </c>
      <c r="B142" s="6" t="s">
        <v>241</v>
      </c>
      <c r="C142" s="6" t="s">
        <v>289</v>
      </c>
      <c r="D142" s="6" t="s">
        <v>259</v>
      </c>
      <c r="E142" s="41" t="s">
        <v>240</v>
      </c>
      <c r="F142" s="41" t="s">
        <v>242</v>
      </c>
      <c r="G142" s="41" t="s">
        <v>243</v>
      </c>
      <c r="H142" s="41" t="s">
        <v>240</v>
      </c>
      <c r="I142" s="42" t="s">
        <v>166</v>
      </c>
      <c r="J142" s="46" t="s">
        <v>167</v>
      </c>
      <c r="K142" s="44" t="s">
        <v>6</v>
      </c>
      <c r="L142" s="45">
        <f>L143</f>
        <v>5075</v>
      </c>
      <c r="M142" s="45">
        <f t="shared" si="49"/>
        <v>127200</v>
      </c>
      <c r="N142" s="45">
        <f t="shared" si="49"/>
        <v>127200</v>
      </c>
      <c r="O142" s="95"/>
    </row>
    <row r="143" spans="1:17" ht="30" customHeight="1" outlineLevel="7" x14ac:dyDescent="0.3">
      <c r="A143" s="5" t="s">
        <v>240</v>
      </c>
      <c r="B143" s="5" t="s">
        <v>241</v>
      </c>
      <c r="C143" s="5" t="s">
        <v>289</v>
      </c>
      <c r="D143" s="5" t="s">
        <v>259</v>
      </c>
      <c r="E143" s="24" t="s">
        <v>252</v>
      </c>
      <c r="F143" s="24" t="s">
        <v>261</v>
      </c>
      <c r="G143" s="24" t="s">
        <v>243</v>
      </c>
      <c r="H143" s="24" t="s">
        <v>240</v>
      </c>
      <c r="I143" s="25" t="s">
        <v>168</v>
      </c>
      <c r="J143" s="28" t="s">
        <v>169</v>
      </c>
      <c r="K143" s="26" t="s">
        <v>6</v>
      </c>
      <c r="L143" s="27">
        <f>127200-122125</f>
        <v>5075</v>
      </c>
      <c r="M143" s="27">
        <v>127200</v>
      </c>
      <c r="N143" s="27">
        <v>127200</v>
      </c>
      <c r="O143" s="95"/>
    </row>
    <row r="144" spans="1:17" ht="27.6" customHeight="1" x14ac:dyDescent="0.4">
      <c r="A144" s="4" t="s">
        <v>290</v>
      </c>
      <c r="B144" s="4" t="s">
        <v>232</v>
      </c>
      <c r="C144" s="4" t="s">
        <v>242</v>
      </c>
      <c r="D144" s="4" t="s">
        <v>242</v>
      </c>
      <c r="E144" s="31" t="s">
        <v>240</v>
      </c>
      <c r="F144" s="31" t="s">
        <v>242</v>
      </c>
      <c r="G144" s="31" t="s">
        <v>243</v>
      </c>
      <c r="H144" s="31" t="s">
        <v>240</v>
      </c>
      <c r="I144" s="42" t="s">
        <v>170</v>
      </c>
      <c r="J144" s="29" t="s">
        <v>171</v>
      </c>
      <c r="K144" s="47" t="s">
        <v>6</v>
      </c>
      <c r="L144" s="48">
        <f>L145+L242+L234+L246+L249</f>
        <v>486121339.77999997</v>
      </c>
      <c r="M144" s="48">
        <f>M145+M242+M234</f>
        <v>363717071.18000001</v>
      </c>
      <c r="N144" s="48">
        <f>N145+N242+N234</f>
        <v>363991871.18000001</v>
      </c>
      <c r="O144" s="96">
        <f>O146+O152+O198+O234+O242+O246+O249</f>
        <v>210834733.88</v>
      </c>
      <c r="P144" s="84">
        <f>O144-L144</f>
        <v>-275286605.89999998</v>
      </c>
      <c r="Q144" s="78"/>
    </row>
    <row r="145" spans="1:17" ht="61.2" customHeight="1" outlineLevel="1" x14ac:dyDescent="0.3">
      <c r="A145" s="4" t="s">
        <v>290</v>
      </c>
      <c r="B145" s="4" t="s">
        <v>232</v>
      </c>
      <c r="C145" s="4" t="s">
        <v>248</v>
      </c>
      <c r="D145" s="4" t="s">
        <v>242</v>
      </c>
      <c r="E145" s="31" t="s">
        <v>240</v>
      </c>
      <c r="F145" s="31" t="s">
        <v>242</v>
      </c>
      <c r="G145" s="31" t="s">
        <v>243</v>
      </c>
      <c r="H145" s="31" t="s">
        <v>240</v>
      </c>
      <c r="I145" s="42" t="s">
        <v>172</v>
      </c>
      <c r="J145" s="29" t="s">
        <v>173</v>
      </c>
      <c r="K145" s="47" t="s">
        <v>6</v>
      </c>
      <c r="L145" s="48">
        <f>L146+L152+L195+L231</f>
        <v>480369489.89999998</v>
      </c>
      <c r="M145" s="48">
        <f>M146+M152+M195+M231</f>
        <v>362486200</v>
      </c>
      <c r="N145" s="48">
        <f>N146+N152+N195+N231</f>
        <v>362761000</v>
      </c>
      <c r="O145" s="96">
        <f>O146+O152+O198+O195</f>
        <v>480369489.89999998</v>
      </c>
      <c r="P145" s="78">
        <f>O145-L145</f>
        <v>0</v>
      </c>
      <c r="Q145" s="78">
        <f>L148+L150+L154+L156+L158+L160+L162+L166+L167+L168+L169+L170+L171+L172+L173+L174+L175+L176+L177+L178+L179+L180+L181+L182+L183+L184+L185+L186+L187+L188+L189+L190+L191+L192+L194+L200+L201+L202+L203+L204+L205+L206+L207+L208+L209+L210+L211+L212+L213+L214+L215+L216+L217+L219+L223+L225+L237+L238+L239+L241+L245+L248+L250+L193</f>
        <v>486121339.77999997</v>
      </c>
    </row>
    <row r="146" spans="1:17" ht="44.4" customHeight="1" outlineLevel="2" x14ac:dyDescent="0.3">
      <c r="A146" s="4" t="s">
        <v>290</v>
      </c>
      <c r="B146" s="4" t="s">
        <v>232</v>
      </c>
      <c r="C146" s="4" t="s">
        <v>248</v>
      </c>
      <c r="D146" s="4" t="s">
        <v>366</v>
      </c>
      <c r="E146" s="31" t="s">
        <v>240</v>
      </c>
      <c r="F146" s="31" t="s">
        <v>242</v>
      </c>
      <c r="G146" s="31" t="s">
        <v>243</v>
      </c>
      <c r="H146" s="31" t="s">
        <v>240</v>
      </c>
      <c r="I146" s="42" t="s">
        <v>174</v>
      </c>
      <c r="J146" s="29" t="s">
        <v>175</v>
      </c>
      <c r="K146" s="47" t="s">
        <v>6</v>
      </c>
      <c r="L146" s="48">
        <f>L147+L150</f>
        <v>57991100</v>
      </c>
      <c r="M146" s="48">
        <f t="shared" ref="M146:N146" si="50">M147+M150</f>
        <v>57515200</v>
      </c>
      <c r="N146" s="48">
        <f t="shared" si="50"/>
        <v>57515200</v>
      </c>
      <c r="O146" s="96">
        <f>L148+L151</f>
        <v>57991100</v>
      </c>
      <c r="P146" s="78">
        <f>O146-L146</f>
        <v>0</v>
      </c>
    </row>
    <row r="147" spans="1:17" ht="28.35" customHeight="1" outlineLevel="3" x14ac:dyDescent="0.3">
      <c r="A147" s="6" t="s">
        <v>290</v>
      </c>
      <c r="B147" s="6" t="s">
        <v>232</v>
      </c>
      <c r="C147" s="6" t="s">
        <v>248</v>
      </c>
      <c r="D147" s="6" t="s">
        <v>366</v>
      </c>
      <c r="E147" s="41" t="s">
        <v>291</v>
      </c>
      <c r="F147" s="41" t="s">
        <v>242</v>
      </c>
      <c r="G147" s="41" t="s">
        <v>243</v>
      </c>
      <c r="H147" s="41" t="s">
        <v>240</v>
      </c>
      <c r="I147" s="49" t="s">
        <v>176</v>
      </c>
      <c r="J147" s="46" t="s">
        <v>177</v>
      </c>
      <c r="K147" s="44" t="s">
        <v>6</v>
      </c>
      <c r="L147" s="45">
        <f>L148</f>
        <v>2379500</v>
      </c>
      <c r="M147" s="45">
        <f t="shared" ref="M147:N148" si="51">M148</f>
        <v>1903600</v>
      </c>
      <c r="N147" s="45">
        <f t="shared" si="51"/>
        <v>1903600</v>
      </c>
      <c r="O147" s="96"/>
    </row>
    <row r="148" spans="1:17" ht="42.6" customHeight="1" outlineLevel="4" x14ac:dyDescent="0.3">
      <c r="A148" s="6" t="s">
        <v>290</v>
      </c>
      <c r="B148" s="6" t="s">
        <v>232</v>
      </c>
      <c r="C148" s="6" t="s">
        <v>248</v>
      </c>
      <c r="D148" s="6" t="s">
        <v>366</v>
      </c>
      <c r="E148" s="41" t="s">
        <v>291</v>
      </c>
      <c r="F148" s="41" t="s">
        <v>261</v>
      </c>
      <c r="G148" s="41" t="s">
        <v>243</v>
      </c>
      <c r="H148" s="41" t="s">
        <v>240</v>
      </c>
      <c r="I148" s="49" t="s">
        <v>178</v>
      </c>
      <c r="J148" s="46" t="s">
        <v>179</v>
      </c>
      <c r="K148" s="44" t="s">
        <v>6</v>
      </c>
      <c r="L148" s="45">
        <f>L149</f>
        <v>2379500</v>
      </c>
      <c r="M148" s="45">
        <f t="shared" si="51"/>
        <v>1903600</v>
      </c>
      <c r="N148" s="45">
        <f t="shared" si="51"/>
        <v>1903600</v>
      </c>
      <c r="O148" s="95"/>
    </row>
    <row r="149" spans="1:17" ht="128.25" customHeight="1" outlineLevel="7" x14ac:dyDescent="0.3">
      <c r="A149" s="5" t="s">
        <v>290</v>
      </c>
      <c r="B149" s="5" t="s">
        <v>232</v>
      </c>
      <c r="C149" s="5" t="s">
        <v>248</v>
      </c>
      <c r="D149" s="5" t="s">
        <v>366</v>
      </c>
      <c r="E149" s="24" t="s">
        <v>291</v>
      </c>
      <c r="F149" s="24" t="s">
        <v>261</v>
      </c>
      <c r="G149" s="24" t="s">
        <v>292</v>
      </c>
      <c r="H149" s="24" t="s">
        <v>293</v>
      </c>
      <c r="I149" s="25" t="s">
        <v>180</v>
      </c>
      <c r="J149" s="64" t="s">
        <v>341</v>
      </c>
      <c r="K149" s="26" t="s">
        <v>181</v>
      </c>
      <c r="L149" s="27">
        <v>2379500</v>
      </c>
      <c r="M149" s="27">
        <v>1903600</v>
      </c>
      <c r="N149" s="27">
        <v>1903600</v>
      </c>
      <c r="O149" s="95"/>
    </row>
    <row r="150" spans="1:17" ht="36" outlineLevel="3" x14ac:dyDescent="0.3">
      <c r="A150" s="6" t="s">
        <v>290</v>
      </c>
      <c r="B150" s="6" t="s">
        <v>232</v>
      </c>
      <c r="C150" s="6" t="s">
        <v>248</v>
      </c>
      <c r="D150" s="6" t="s">
        <v>366</v>
      </c>
      <c r="E150" s="41" t="s">
        <v>367</v>
      </c>
      <c r="F150" s="41" t="s">
        <v>242</v>
      </c>
      <c r="G150" s="41" t="s">
        <v>243</v>
      </c>
      <c r="H150" s="41" t="s">
        <v>240</v>
      </c>
      <c r="I150" s="50" t="s">
        <v>182</v>
      </c>
      <c r="J150" s="46" t="s">
        <v>183</v>
      </c>
      <c r="K150" s="44" t="s">
        <v>6</v>
      </c>
      <c r="L150" s="45">
        <f>L151</f>
        <v>55611600</v>
      </c>
      <c r="M150" s="45">
        <f t="shared" ref="M150:N150" si="52">M151</f>
        <v>55611600</v>
      </c>
      <c r="N150" s="45">
        <f t="shared" si="52"/>
        <v>55611600</v>
      </c>
      <c r="O150" s="95"/>
    </row>
    <row r="151" spans="1:17" ht="36" outlineLevel="7" x14ac:dyDescent="0.3">
      <c r="A151" s="5" t="s">
        <v>290</v>
      </c>
      <c r="B151" s="5" t="s">
        <v>232</v>
      </c>
      <c r="C151" s="5" t="s">
        <v>248</v>
      </c>
      <c r="D151" s="5" t="s">
        <v>366</v>
      </c>
      <c r="E151" s="24" t="s">
        <v>367</v>
      </c>
      <c r="F151" s="24" t="s">
        <v>261</v>
      </c>
      <c r="G151" s="24" t="s">
        <v>243</v>
      </c>
      <c r="H151" s="24" t="s">
        <v>293</v>
      </c>
      <c r="I151" s="25" t="s">
        <v>184</v>
      </c>
      <c r="J151" s="80" t="s">
        <v>398</v>
      </c>
      <c r="K151" s="26" t="s">
        <v>181</v>
      </c>
      <c r="L151" s="27">
        <v>55611600</v>
      </c>
      <c r="M151" s="27">
        <v>55611600</v>
      </c>
      <c r="N151" s="27">
        <v>55611600</v>
      </c>
      <c r="O151" s="95"/>
    </row>
    <row r="152" spans="1:17" ht="49.5" customHeight="1" outlineLevel="7" x14ac:dyDescent="0.3">
      <c r="A152" s="4" t="s">
        <v>290</v>
      </c>
      <c r="B152" s="4" t="s">
        <v>232</v>
      </c>
      <c r="C152" s="4" t="s">
        <v>248</v>
      </c>
      <c r="D152" s="4" t="s">
        <v>383</v>
      </c>
      <c r="E152" s="31" t="s">
        <v>240</v>
      </c>
      <c r="F152" s="31" t="s">
        <v>242</v>
      </c>
      <c r="G152" s="31" t="s">
        <v>243</v>
      </c>
      <c r="H152" s="31" t="s">
        <v>293</v>
      </c>
      <c r="I152" s="42"/>
      <c r="J152" s="79" t="s">
        <v>186</v>
      </c>
      <c r="K152" s="47"/>
      <c r="L152" s="48">
        <f>L163+L157+L155+L159+L161+L153</f>
        <v>147091784</v>
      </c>
      <c r="M152" s="48">
        <f t="shared" ref="M152:N152" si="53">M163+M157+M155+M159+M161+M153</f>
        <v>62185700</v>
      </c>
      <c r="N152" s="48">
        <f t="shared" si="53"/>
        <v>62410300</v>
      </c>
      <c r="O152" s="96">
        <f>O153+O155+O157+O159+O161+O163</f>
        <v>147091784</v>
      </c>
      <c r="P152" s="78">
        <f>O152-L152</f>
        <v>0</v>
      </c>
    </row>
    <row r="153" spans="1:17" ht="76.95" customHeight="1" outlineLevel="7" x14ac:dyDescent="0.3">
      <c r="A153" s="4" t="s">
        <v>290</v>
      </c>
      <c r="B153" s="4" t="s">
        <v>232</v>
      </c>
      <c r="C153" s="4" t="s">
        <v>248</v>
      </c>
      <c r="D153" s="4" t="s">
        <v>285</v>
      </c>
      <c r="E153" s="31" t="s">
        <v>462</v>
      </c>
      <c r="F153" s="31" t="s">
        <v>261</v>
      </c>
      <c r="G153" s="31" t="s">
        <v>243</v>
      </c>
      <c r="H153" s="31" t="s">
        <v>293</v>
      </c>
      <c r="I153" s="42"/>
      <c r="J153" s="79" t="s">
        <v>463</v>
      </c>
      <c r="K153" s="47"/>
      <c r="L153" s="48">
        <f>L154</f>
        <v>3811110</v>
      </c>
      <c r="M153" s="48">
        <f t="shared" ref="M153:N153" si="54">M154</f>
        <v>0</v>
      </c>
      <c r="N153" s="48">
        <f t="shared" si="54"/>
        <v>0</v>
      </c>
      <c r="O153" s="96">
        <f>L154</f>
        <v>3811110</v>
      </c>
      <c r="P153" s="78">
        <f>O153-L153</f>
        <v>0</v>
      </c>
    </row>
    <row r="154" spans="1:17" ht="60" customHeight="1" outlineLevel="7" x14ac:dyDescent="0.3">
      <c r="A154" s="5" t="s">
        <v>290</v>
      </c>
      <c r="B154" s="5" t="s">
        <v>232</v>
      </c>
      <c r="C154" s="5" t="s">
        <v>248</v>
      </c>
      <c r="D154" s="5" t="s">
        <v>285</v>
      </c>
      <c r="E154" s="24" t="s">
        <v>462</v>
      </c>
      <c r="F154" s="24" t="s">
        <v>261</v>
      </c>
      <c r="G154" s="24" t="s">
        <v>243</v>
      </c>
      <c r="H154" s="24" t="s">
        <v>293</v>
      </c>
      <c r="I154" s="25"/>
      <c r="J154" s="80" t="s">
        <v>463</v>
      </c>
      <c r="K154" s="26"/>
      <c r="L154" s="27">
        <v>3811110</v>
      </c>
      <c r="M154" s="27">
        <v>0</v>
      </c>
      <c r="N154" s="27">
        <v>0</v>
      </c>
      <c r="O154" s="96"/>
    </row>
    <row r="155" spans="1:17" ht="49.5" customHeight="1" outlineLevel="7" x14ac:dyDescent="0.3">
      <c r="A155" s="4" t="s">
        <v>290</v>
      </c>
      <c r="B155" s="4" t="s">
        <v>232</v>
      </c>
      <c r="C155" s="4" t="s">
        <v>248</v>
      </c>
      <c r="D155" s="4" t="s">
        <v>285</v>
      </c>
      <c r="E155" s="31" t="s">
        <v>456</v>
      </c>
      <c r="F155" s="31" t="s">
        <v>242</v>
      </c>
      <c r="G155" s="31" t="s">
        <v>243</v>
      </c>
      <c r="H155" s="31" t="s">
        <v>293</v>
      </c>
      <c r="I155" s="42"/>
      <c r="J155" s="79" t="s">
        <v>457</v>
      </c>
      <c r="K155" s="47"/>
      <c r="L155" s="48">
        <f>L156</f>
        <v>555984</v>
      </c>
      <c r="M155" s="48">
        <f t="shared" ref="M155:N155" si="55">M156</f>
        <v>0</v>
      </c>
      <c r="N155" s="48">
        <f t="shared" si="55"/>
        <v>0</v>
      </c>
      <c r="O155" s="96">
        <f>L156</f>
        <v>555984</v>
      </c>
      <c r="P155" s="78">
        <f>O155-L155</f>
        <v>0</v>
      </c>
    </row>
    <row r="156" spans="1:17" ht="49.5" customHeight="1" outlineLevel="7" x14ac:dyDescent="0.3">
      <c r="A156" s="5" t="s">
        <v>290</v>
      </c>
      <c r="B156" s="5" t="s">
        <v>232</v>
      </c>
      <c r="C156" s="5" t="s">
        <v>248</v>
      </c>
      <c r="D156" s="5" t="s">
        <v>285</v>
      </c>
      <c r="E156" s="24" t="s">
        <v>456</v>
      </c>
      <c r="F156" s="24" t="s">
        <v>261</v>
      </c>
      <c r="G156" s="24" t="s">
        <v>243</v>
      </c>
      <c r="H156" s="24" t="s">
        <v>293</v>
      </c>
      <c r="I156" s="42"/>
      <c r="J156" s="80" t="s">
        <v>457</v>
      </c>
      <c r="K156" s="47"/>
      <c r="L156" s="27">
        <v>555984</v>
      </c>
      <c r="M156" s="27">
        <v>0</v>
      </c>
      <c r="N156" s="27">
        <v>0</v>
      </c>
      <c r="O156" s="96"/>
    </row>
    <row r="157" spans="1:17" ht="49.5" customHeight="1" outlineLevel="7" x14ac:dyDescent="0.3">
      <c r="A157" s="4" t="s">
        <v>290</v>
      </c>
      <c r="B157" s="4" t="s">
        <v>232</v>
      </c>
      <c r="C157" s="4" t="s">
        <v>248</v>
      </c>
      <c r="D157" s="4" t="s">
        <v>285</v>
      </c>
      <c r="E157" s="31" t="s">
        <v>384</v>
      </c>
      <c r="F157" s="31" t="s">
        <v>242</v>
      </c>
      <c r="G157" s="31" t="s">
        <v>243</v>
      </c>
      <c r="H157" s="31" t="s">
        <v>293</v>
      </c>
      <c r="I157" s="42"/>
      <c r="J157" s="79" t="s">
        <v>385</v>
      </c>
      <c r="K157" s="47"/>
      <c r="L157" s="48">
        <f>L158</f>
        <v>43800</v>
      </c>
      <c r="M157" s="48">
        <f t="shared" ref="M157:N157" si="56">M158</f>
        <v>0</v>
      </c>
      <c r="N157" s="48">
        <f t="shared" si="56"/>
        <v>0</v>
      </c>
      <c r="O157" s="96">
        <f>L158</f>
        <v>43800</v>
      </c>
      <c r="P157" s="78">
        <f>O157-L157</f>
        <v>0</v>
      </c>
    </row>
    <row r="158" spans="1:17" ht="87" customHeight="1" outlineLevel="7" x14ac:dyDescent="0.3">
      <c r="A158" s="5" t="s">
        <v>290</v>
      </c>
      <c r="B158" s="5" t="s">
        <v>232</v>
      </c>
      <c r="C158" s="5" t="s">
        <v>248</v>
      </c>
      <c r="D158" s="5" t="s">
        <v>285</v>
      </c>
      <c r="E158" s="24" t="s">
        <v>384</v>
      </c>
      <c r="F158" s="24" t="s">
        <v>261</v>
      </c>
      <c r="G158" s="24" t="s">
        <v>243</v>
      </c>
      <c r="H158" s="24" t="s">
        <v>293</v>
      </c>
      <c r="I158" s="25"/>
      <c r="J158" s="80" t="s">
        <v>390</v>
      </c>
      <c r="K158" s="47"/>
      <c r="L158" s="27">
        <f>43700+100</f>
        <v>43800</v>
      </c>
      <c r="M158" s="27">
        <v>0</v>
      </c>
      <c r="N158" s="27">
        <v>0</v>
      </c>
      <c r="O158" s="95"/>
    </row>
    <row r="159" spans="1:17" ht="87" customHeight="1" outlineLevel="7" x14ac:dyDescent="0.3">
      <c r="A159" s="4" t="s">
        <v>290</v>
      </c>
      <c r="B159" s="4" t="s">
        <v>232</v>
      </c>
      <c r="C159" s="4" t="s">
        <v>248</v>
      </c>
      <c r="D159" s="4" t="s">
        <v>285</v>
      </c>
      <c r="E159" s="31" t="s">
        <v>389</v>
      </c>
      <c r="F159" s="31" t="s">
        <v>242</v>
      </c>
      <c r="G159" s="31" t="s">
        <v>243</v>
      </c>
      <c r="H159" s="31" t="s">
        <v>293</v>
      </c>
      <c r="I159" s="42"/>
      <c r="J159" s="81" t="s">
        <v>387</v>
      </c>
      <c r="K159" s="47"/>
      <c r="L159" s="48">
        <f>L160</f>
        <v>8551000</v>
      </c>
      <c r="M159" s="48">
        <f t="shared" ref="M159:N159" si="57">M160</f>
        <v>0</v>
      </c>
      <c r="N159" s="48">
        <f t="shared" si="57"/>
        <v>0</v>
      </c>
      <c r="O159" s="96">
        <f>L160</f>
        <v>8551000</v>
      </c>
      <c r="P159" s="78">
        <f>O159-L159</f>
        <v>0</v>
      </c>
    </row>
    <row r="160" spans="1:17" ht="87" customHeight="1" outlineLevel="7" x14ac:dyDescent="0.3">
      <c r="A160" s="5" t="s">
        <v>290</v>
      </c>
      <c r="B160" s="5" t="s">
        <v>232</v>
      </c>
      <c r="C160" s="5" t="s">
        <v>248</v>
      </c>
      <c r="D160" s="5" t="s">
        <v>285</v>
      </c>
      <c r="E160" s="24" t="s">
        <v>389</v>
      </c>
      <c r="F160" s="24" t="s">
        <v>261</v>
      </c>
      <c r="G160" s="24" t="s">
        <v>243</v>
      </c>
      <c r="H160" s="24" t="s">
        <v>293</v>
      </c>
      <c r="I160" s="25"/>
      <c r="J160" s="80" t="s">
        <v>388</v>
      </c>
      <c r="K160" s="47"/>
      <c r="L160" s="27">
        <v>8551000</v>
      </c>
      <c r="M160" s="27">
        <v>0</v>
      </c>
      <c r="N160" s="27">
        <v>0</v>
      </c>
      <c r="O160" s="95"/>
    </row>
    <row r="161" spans="1:16" ht="34.799999999999997" outlineLevel="7" x14ac:dyDescent="0.3">
      <c r="A161" s="4" t="s">
        <v>290</v>
      </c>
      <c r="B161" s="4" t="s">
        <v>232</v>
      </c>
      <c r="C161" s="4" t="s">
        <v>248</v>
      </c>
      <c r="D161" s="4" t="s">
        <v>285</v>
      </c>
      <c r="E161" s="31" t="s">
        <v>453</v>
      </c>
      <c r="F161" s="31" t="s">
        <v>242</v>
      </c>
      <c r="G161" s="31" t="s">
        <v>243</v>
      </c>
      <c r="H161" s="31" t="s">
        <v>293</v>
      </c>
      <c r="I161" s="42"/>
      <c r="J161" s="79" t="s">
        <v>423</v>
      </c>
      <c r="K161" s="47"/>
      <c r="L161" s="48">
        <f>L162</f>
        <v>6557000</v>
      </c>
      <c r="M161" s="48">
        <f t="shared" ref="M161:N161" si="58">M162</f>
        <v>0</v>
      </c>
      <c r="N161" s="48">
        <f t="shared" si="58"/>
        <v>0</v>
      </c>
      <c r="O161" s="96">
        <f>L162</f>
        <v>6557000</v>
      </c>
      <c r="P161" s="78">
        <f>O161-L161</f>
        <v>0</v>
      </c>
    </row>
    <row r="162" spans="1:16" ht="36" outlineLevel="7" x14ac:dyDescent="0.3">
      <c r="A162" s="5" t="s">
        <v>290</v>
      </c>
      <c r="B162" s="5" t="s">
        <v>232</v>
      </c>
      <c r="C162" s="5" t="s">
        <v>248</v>
      </c>
      <c r="D162" s="5" t="s">
        <v>285</v>
      </c>
      <c r="E162" s="24" t="s">
        <v>453</v>
      </c>
      <c r="F162" s="24" t="s">
        <v>261</v>
      </c>
      <c r="G162" s="24" t="s">
        <v>243</v>
      </c>
      <c r="H162" s="24" t="s">
        <v>293</v>
      </c>
      <c r="I162" s="25"/>
      <c r="J162" s="80" t="s">
        <v>424</v>
      </c>
      <c r="K162" s="26"/>
      <c r="L162" s="27">
        <v>6557000</v>
      </c>
      <c r="M162" s="27">
        <v>0</v>
      </c>
      <c r="N162" s="27">
        <v>0</v>
      </c>
      <c r="O162" s="95"/>
    </row>
    <row r="163" spans="1:16" ht="56.1" customHeight="1" outlineLevel="2" x14ac:dyDescent="0.3">
      <c r="A163" s="4" t="s">
        <v>290</v>
      </c>
      <c r="B163" s="4" t="s">
        <v>232</v>
      </c>
      <c r="C163" s="4" t="s">
        <v>248</v>
      </c>
      <c r="D163" s="4" t="s">
        <v>368</v>
      </c>
      <c r="E163" s="31" t="s">
        <v>240</v>
      </c>
      <c r="F163" s="31" t="s">
        <v>242</v>
      </c>
      <c r="G163" s="31" t="s">
        <v>243</v>
      </c>
      <c r="H163" s="31" t="s">
        <v>240</v>
      </c>
      <c r="I163" s="42" t="s">
        <v>185</v>
      </c>
      <c r="J163" s="29" t="s">
        <v>190</v>
      </c>
      <c r="K163" s="47" t="s">
        <v>6</v>
      </c>
      <c r="L163" s="48">
        <f>L164</f>
        <v>127572890</v>
      </c>
      <c r="M163" s="48">
        <f t="shared" ref="M163:N164" si="59">M164</f>
        <v>62185700</v>
      </c>
      <c r="N163" s="48">
        <f t="shared" si="59"/>
        <v>62410300</v>
      </c>
      <c r="O163" s="96">
        <f>L166+L167+L168+L169+L170+L171+L172+L173+L174+L175+L176+L177+L178+L179+L180+L181+L182+L183+L184+L185+L186+L187+L188+L189+L190+L191+L192+L193+L194</f>
        <v>127572890</v>
      </c>
      <c r="P163" s="78">
        <f>O163-L163</f>
        <v>0</v>
      </c>
    </row>
    <row r="164" spans="1:16" ht="31.95" customHeight="1" outlineLevel="3" x14ac:dyDescent="0.3">
      <c r="A164" s="6" t="s">
        <v>290</v>
      </c>
      <c r="B164" s="6" t="s">
        <v>232</v>
      </c>
      <c r="C164" s="6" t="s">
        <v>248</v>
      </c>
      <c r="D164" s="6" t="s">
        <v>368</v>
      </c>
      <c r="E164" s="41" t="s">
        <v>294</v>
      </c>
      <c r="F164" s="41" t="s">
        <v>242</v>
      </c>
      <c r="G164" s="41" t="s">
        <v>243</v>
      </c>
      <c r="H164" s="41" t="s">
        <v>240</v>
      </c>
      <c r="I164" s="50" t="s">
        <v>187</v>
      </c>
      <c r="J164" s="46" t="s">
        <v>188</v>
      </c>
      <c r="K164" s="44" t="s">
        <v>6</v>
      </c>
      <c r="L164" s="45">
        <f>L165</f>
        <v>127572890</v>
      </c>
      <c r="M164" s="45">
        <f t="shared" si="59"/>
        <v>62185700</v>
      </c>
      <c r="N164" s="45">
        <f t="shared" si="59"/>
        <v>62410300</v>
      </c>
      <c r="O164" s="95"/>
    </row>
    <row r="165" spans="1:16" ht="31.95" customHeight="1" outlineLevel="4" x14ac:dyDescent="0.3">
      <c r="A165" s="6" t="s">
        <v>290</v>
      </c>
      <c r="B165" s="6" t="s">
        <v>232</v>
      </c>
      <c r="C165" s="6" t="s">
        <v>248</v>
      </c>
      <c r="D165" s="6" t="s">
        <v>368</v>
      </c>
      <c r="E165" s="41" t="s">
        <v>294</v>
      </c>
      <c r="F165" s="41" t="s">
        <v>261</v>
      </c>
      <c r="G165" s="41" t="s">
        <v>243</v>
      </c>
      <c r="H165" s="41" t="s">
        <v>240</v>
      </c>
      <c r="I165" s="49" t="s">
        <v>189</v>
      </c>
      <c r="J165" s="46" t="s">
        <v>190</v>
      </c>
      <c r="K165" s="44" t="s">
        <v>6</v>
      </c>
      <c r="L165" s="45">
        <f>L184+L189+L191+L177+L186+L170+L171+L172+L176+L179+L187+L188+L169+L185+L190+L192+L166+L167+L174+L178+L180+L181+L182+L183+L194+L193+L168+L175+L173</f>
        <v>127572890</v>
      </c>
      <c r="M165" s="45">
        <f t="shared" ref="M165:N165" si="60">M184+M189+M191+M177+M186+M170+M171+M172+M176+M179+M187+M188+M169+M185+M190+M192+M166+M167+M174+M178+M180+M181+M182+M183+M194+M193+M168+M175+M173</f>
        <v>62185700</v>
      </c>
      <c r="N165" s="45">
        <f t="shared" si="60"/>
        <v>62410300</v>
      </c>
      <c r="O165" s="96"/>
    </row>
    <row r="166" spans="1:16" ht="105" customHeight="1" outlineLevel="4" x14ac:dyDescent="0.3">
      <c r="A166" s="5" t="s">
        <v>290</v>
      </c>
      <c r="B166" s="5" t="s">
        <v>232</v>
      </c>
      <c r="C166" s="5" t="s">
        <v>248</v>
      </c>
      <c r="D166" s="5" t="s">
        <v>368</v>
      </c>
      <c r="E166" s="24" t="s">
        <v>294</v>
      </c>
      <c r="F166" s="24" t="s">
        <v>261</v>
      </c>
      <c r="G166" s="24" t="s">
        <v>464</v>
      </c>
      <c r="H166" s="24" t="s">
        <v>293</v>
      </c>
      <c r="I166" s="42"/>
      <c r="J166" s="28" t="s">
        <v>465</v>
      </c>
      <c r="K166" s="26"/>
      <c r="L166" s="27">
        <f>587000+7650200</f>
        <v>8237200</v>
      </c>
      <c r="M166" s="27">
        <v>0</v>
      </c>
      <c r="N166" s="27">
        <v>0</v>
      </c>
      <c r="O166" s="96"/>
    </row>
    <row r="167" spans="1:16" ht="126.75" customHeight="1" outlineLevel="4" x14ac:dyDescent="0.3">
      <c r="A167" s="5" t="s">
        <v>290</v>
      </c>
      <c r="B167" s="5" t="s">
        <v>232</v>
      </c>
      <c r="C167" s="5" t="s">
        <v>248</v>
      </c>
      <c r="D167" s="5" t="s">
        <v>368</v>
      </c>
      <c r="E167" s="24" t="s">
        <v>294</v>
      </c>
      <c r="F167" s="24" t="s">
        <v>261</v>
      </c>
      <c r="G167" s="24" t="s">
        <v>466</v>
      </c>
      <c r="H167" s="24" t="s">
        <v>293</v>
      </c>
      <c r="I167" s="42"/>
      <c r="J167" s="28" t="s">
        <v>467</v>
      </c>
      <c r="K167" s="26"/>
      <c r="L167" s="27">
        <f>637500+176800</f>
        <v>814300</v>
      </c>
      <c r="M167" s="27">
        <v>0</v>
      </c>
      <c r="N167" s="27">
        <v>0</v>
      </c>
      <c r="O167" s="96"/>
    </row>
    <row r="168" spans="1:16" ht="126.75" customHeight="1" outlineLevel="4" x14ac:dyDescent="0.3">
      <c r="A168" s="5" t="s">
        <v>290</v>
      </c>
      <c r="B168" s="5" t="s">
        <v>232</v>
      </c>
      <c r="C168" s="5" t="s">
        <v>248</v>
      </c>
      <c r="D168" s="5" t="s">
        <v>368</v>
      </c>
      <c r="E168" s="24" t="s">
        <v>294</v>
      </c>
      <c r="F168" s="24" t="s">
        <v>261</v>
      </c>
      <c r="G168" s="24" t="s">
        <v>485</v>
      </c>
      <c r="H168" s="24" t="s">
        <v>293</v>
      </c>
      <c r="I168" s="42"/>
      <c r="J168" s="28" t="s">
        <v>486</v>
      </c>
      <c r="K168" s="26"/>
      <c r="L168" s="27">
        <v>1277000</v>
      </c>
      <c r="M168" s="27">
        <v>0</v>
      </c>
      <c r="N168" s="27">
        <v>0</v>
      </c>
      <c r="O168" s="96"/>
    </row>
    <row r="169" spans="1:16" ht="113.4" customHeight="1" outlineLevel="4" x14ac:dyDescent="0.3">
      <c r="A169" s="6" t="s">
        <v>290</v>
      </c>
      <c r="B169" s="6" t="s">
        <v>232</v>
      </c>
      <c r="C169" s="6" t="s">
        <v>248</v>
      </c>
      <c r="D169" s="6" t="s">
        <v>368</v>
      </c>
      <c r="E169" s="41" t="s">
        <v>294</v>
      </c>
      <c r="F169" s="41" t="s">
        <v>261</v>
      </c>
      <c r="G169" s="41" t="s">
        <v>447</v>
      </c>
      <c r="H169" s="41" t="s">
        <v>293</v>
      </c>
      <c r="I169" s="49"/>
      <c r="J169" s="28" t="s">
        <v>448</v>
      </c>
      <c r="K169" s="44"/>
      <c r="L169" s="45">
        <v>334700</v>
      </c>
      <c r="M169" s="45">
        <v>0</v>
      </c>
      <c r="N169" s="45">
        <v>0</v>
      </c>
      <c r="O169" s="96"/>
    </row>
    <row r="170" spans="1:16" ht="123" customHeight="1" outlineLevel="4" x14ac:dyDescent="0.3">
      <c r="A170" s="5" t="s">
        <v>290</v>
      </c>
      <c r="B170" s="5" t="s">
        <v>232</v>
      </c>
      <c r="C170" s="5" t="s">
        <v>248</v>
      </c>
      <c r="D170" s="5" t="s">
        <v>368</v>
      </c>
      <c r="E170" s="24" t="s">
        <v>294</v>
      </c>
      <c r="F170" s="24" t="s">
        <v>261</v>
      </c>
      <c r="G170" s="24" t="s">
        <v>425</v>
      </c>
      <c r="H170" s="24" t="s">
        <v>293</v>
      </c>
      <c r="I170" s="42"/>
      <c r="J170" s="28" t="s">
        <v>426</v>
      </c>
      <c r="K170" s="26"/>
      <c r="L170" s="27">
        <v>6111200</v>
      </c>
      <c r="M170" s="27">
        <v>0</v>
      </c>
      <c r="N170" s="27">
        <v>0</v>
      </c>
      <c r="O170" s="96"/>
    </row>
    <row r="171" spans="1:16" ht="201" customHeight="1" outlineLevel="4" x14ac:dyDescent="0.3">
      <c r="A171" s="5" t="s">
        <v>290</v>
      </c>
      <c r="B171" s="5" t="s">
        <v>232</v>
      </c>
      <c r="C171" s="5" t="s">
        <v>248</v>
      </c>
      <c r="D171" s="5" t="s">
        <v>368</v>
      </c>
      <c r="E171" s="24" t="s">
        <v>294</v>
      </c>
      <c r="F171" s="24" t="s">
        <v>261</v>
      </c>
      <c r="G171" s="24" t="s">
        <v>427</v>
      </c>
      <c r="H171" s="24" t="s">
        <v>293</v>
      </c>
      <c r="I171" s="42"/>
      <c r="J171" s="28" t="s">
        <v>428</v>
      </c>
      <c r="K171" s="26"/>
      <c r="L171" s="27">
        <f>1043200+463400+463400</f>
        <v>1970000</v>
      </c>
      <c r="M171" s="27">
        <v>0</v>
      </c>
      <c r="N171" s="27">
        <v>0</v>
      </c>
      <c r="O171" s="96"/>
    </row>
    <row r="172" spans="1:16" ht="90" outlineLevel="4" x14ac:dyDescent="0.3">
      <c r="A172" s="5" t="s">
        <v>290</v>
      </c>
      <c r="B172" s="5" t="s">
        <v>232</v>
      </c>
      <c r="C172" s="5" t="s">
        <v>248</v>
      </c>
      <c r="D172" s="5" t="s">
        <v>368</v>
      </c>
      <c r="E172" s="24" t="s">
        <v>294</v>
      </c>
      <c r="F172" s="24" t="s">
        <v>261</v>
      </c>
      <c r="G172" s="24" t="s">
        <v>429</v>
      </c>
      <c r="H172" s="24" t="s">
        <v>293</v>
      </c>
      <c r="I172" s="42"/>
      <c r="J172" s="28" t="s">
        <v>430</v>
      </c>
      <c r="K172" s="26"/>
      <c r="L172" s="27">
        <f>3733700+1866900+1866900</f>
        <v>7467500</v>
      </c>
      <c r="M172" s="27">
        <v>0</v>
      </c>
      <c r="N172" s="27">
        <v>0</v>
      </c>
      <c r="O172" s="96"/>
    </row>
    <row r="173" spans="1:16" ht="90" outlineLevel="4" x14ac:dyDescent="0.3">
      <c r="A173" s="5" t="s">
        <v>290</v>
      </c>
      <c r="B173" s="5" t="s">
        <v>232</v>
      </c>
      <c r="C173" s="5" t="s">
        <v>248</v>
      </c>
      <c r="D173" s="5" t="s">
        <v>368</v>
      </c>
      <c r="E173" s="24" t="s">
        <v>294</v>
      </c>
      <c r="F173" s="24" t="s">
        <v>261</v>
      </c>
      <c r="G173" s="24" t="s">
        <v>489</v>
      </c>
      <c r="H173" s="24" t="s">
        <v>293</v>
      </c>
      <c r="I173" s="42"/>
      <c r="J173" s="28" t="s">
        <v>490</v>
      </c>
      <c r="K173" s="26"/>
      <c r="L173" s="27">
        <v>184000</v>
      </c>
      <c r="M173" s="27"/>
      <c r="N173" s="27"/>
      <c r="O173" s="96"/>
    </row>
    <row r="174" spans="1:16" ht="162" outlineLevel="4" x14ac:dyDescent="0.3">
      <c r="A174" s="5" t="s">
        <v>290</v>
      </c>
      <c r="B174" s="5" t="s">
        <v>232</v>
      </c>
      <c r="C174" s="5" t="s">
        <v>248</v>
      </c>
      <c r="D174" s="5" t="s">
        <v>368</v>
      </c>
      <c r="E174" s="24" t="s">
        <v>294</v>
      </c>
      <c r="F174" s="24" t="s">
        <v>261</v>
      </c>
      <c r="G174" s="24" t="s">
        <v>468</v>
      </c>
      <c r="H174" s="24" t="s">
        <v>293</v>
      </c>
      <c r="I174" s="42"/>
      <c r="J174" s="28" t="s">
        <v>469</v>
      </c>
      <c r="K174" s="26"/>
      <c r="L174" s="27">
        <v>1115000</v>
      </c>
      <c r="M174" s="27">
        <v>0</v>
      </c>
      <c r="N174" s="27">
        <v>0</v>
      </c>
      <c r="O174" s="96"/>
    </row>
    <row r="175" spans="1:16" ht="90" outlineLevel="4" x14ac:dyDescent="0.3">
      <c r="A175" s="5" t="s">
        <v>290</v>
      </c>
      <c r="B175" s="5" t="s">
        <v>232</v>
      </c>
      <c r="C175" s="5" t="s">
        <v>248</v>
      </c>
      <c r="D175" s="5" t="s">
        <v>368</v>
      </c>
      <c r="E175" s="24" t="s">
        <v>294</v>
      </c>
      <c r="F175" s="24" t="s">
        <v>261</v>
      </c>
      <c r="G175" s="24" t="s">
        <v>487</v>
      </c>
      <c r="H175" s="24" t="s">
        <v>293</v>
      </c>
      <c r="I175" s="42"/>
      <c r="J175" s="28" t="s">
        <v>488</v>
      </c>
      <c r="K175" s="26"/>
      <c r="L175" s="27">
        <v>5914000</v>
      </c>
      <c r="M175" s="27">
        <v>0</v>
      </c>
      <c r="N175" s="27">
        <v>0</v>
      </c>
      <c r="O175" s="96"/>
    </row>
    <row r="176" spans="1:16" ht="144" outlineLevel="4" x14ac:dyDescent="0.3">
      <c r="A176" s="5" t="s">
        <v>290</v>
      </c>
      <c r="B176" s="5" t="s">
        <v>232</v>
      </c>
      <c r="C176" s="5" t="s">
        <v>248</v>
      </c>
      <c r="D176" s="5" t="s">
        <v>368</v>
      </c>
      <c r="E176" s="24" t="s">
        <v>294</v>
      </c>
      <c r="F176" s="24" t="s">
        <v>261</v>
      </c>
      <c r="G176" s="24" t="s">
        <v>431</v>
      </c>
      <c r="H176" s="24" t="s">
        <v>293</v>
      </c>
      <c r="I176" s="42"/>
      <c r="J176" s="28" t="s">
        <v>432</v>
      </c>
      <c r="K176" s="26"/>
      <c r="L176" s="27">
        <v>8000000</v>
      </c>
      <c r="M176" s="27">
        <v>0</v>
      </c>
      <c r="N176" s="27">
        <v>0</v>
      </c>
      <c r="O176" s="96"/>
    </row>
    <row r="177" spans="1:15" ht="276.75" customHeight="1" outlineLevel="4" x14ac:dyDescent="0.3">
      <c r="A177" s="5" t="s">
        <v>290</v>
      </c>
      <c r="B177" s="5" t="s">
        <v>232</v>
      </c>
      <c r="C177" s="5" t="s">
        <v>248</v>
      </c>
      <c r="D177" s="5" t="s">
        <v>368</v>
      </c>
      <c r="E177" s="24" t="s">
        <v>294</v>
      </c>
      <c r="F177" s="24" t="s">
        <v>261</v>
      </c>
      <c r="G177" s="24" t="s">
        <v>371</v>
      </c>
      <c r="H177" s="24" t="s">
        <v>293</v>
      </c>
      <c r="I177" s="42"/>
      <c r="J177" s="28" t="s">
        <v>399</v>
      </c>
      <c r="K177" s="26"/>
      <c r="L177" s="27">
        <v>477700</v>
      </c>
      <c r="M177" s="27">
        <f>L177</f>
        <v>477700</v>
      </c>
      <c r="N177" s="27">
        <f>M177</f>
        <v>477700</v>
      </c>
      <c r="O177" s="95"/>
    </row>
    <row r="178" spans="1:15" ht="90" outlineLevel="4" x14ac:dyDescent="0.3">
      <c r="A178" s="5" t="s">
        <v>290</v>
      </c>
      <c r="B178" s="5" t="s">
        <v>232</v>
      </c>
      <c r="C178" s="5" t="s">
        <v>248</v>
      </c>
      <c r="D178" s="5" t="s">
        <v>368</v>
      </c>
      <c r="E178" s="24" t="s">
        <v>294</v>
      </c>
      <c r="F178" s="24" t="s">
        <v>261</v>
      </c>
      <c r="G178" s="24" t="s">
        <v>470</v>
      </c>
      <c r="H178" s="24" t="s">
        <v>293</v>
      </c>
      <c r="I178" s="42"/>
      <c r="J178" s="28" t="s">
        <v>471</v>
      </c>
      <c r="K178" s="26"/>
      <c r="L178" s="27">
        <v>74700</v>
      </c>
      <c r="M178" s="27">
        <v>0</v>
      </c>
      <c r="N178" s="27">
        <v>0</v>
      </c>
      <c r="O178" s="95"/>
    </row>
    <row r="179" spans="1:15" ht="144" outlineLevel="4" x14ac:dyDescent="0.3">
      <c r="A179" s="5" t="s">
        <v>290</v>
      </c>
      <c r="B179" s="5" t="s">
        <v>232</v>
      </c>
      <c r="C179" s="5" t="s">
        <v>248</v>
      </c>
      <c r="D179" s="5" t="s">
        <v>368</v>
      </c>
      <c r="E179" s="24" t="s">
        <v>294</v>
      </c>
      <c r="F179" s="24" t="s">
        <v>261</v>
      </c>
      <c r="G179" s="24" t="s">
        <v>433</v>
      </c>
      <c r="H179" s="24" t="s">
        <v>293</v>
      </c>
      <c r="I179" s="42"/>
      <c r="J179" s="28" t="s">
        <v>434</v>
      </c>
      <c r="K179" s="26"/>
      <c r="L179" s="27">
        <v>374000</v>
      </c>
      <c r="M179" s="27">
        <v>10000</v>
      </c>
      <c r="N179" s="27">
        <v>9000</v>
      </c>
      <c r="O179" s="95"/>
    </row>
    <row r="180" spans="1:15" ht="108" outlineLevel="4" x14ac:dyDescent="0.3">
      <c r="A180" s="5" t="s">
        <v>290</v>
      </c>
      <c r="B180" s="5" t="s">
        <v>232</v>
      </c>
      <c r="C180" s="5" t="s">
        <v>248</v>
      </c>
      <c r="D180" s="5" t="s">
        <v>368</v>
      </c>
      <c r="E180" s="24" t="s">
        <v>294</v>
      </c>
      <c r="F180" s="24" t="s">
        <v>261</v>
      </c>
      <c r="G180" s="24" t="s">
        <v>472</v>
      </c>
      <c r="H180" s="24" t="s">
        <v>293</v>
      </c>
      <c r="I180" s="42"/>
      <c r="J180" s="28" t="s">
        <v>473</v>
      </c>
      <c r="K180" s="26"/>
      <c r="L180" s="27">
        <v>500000</v>
      </c>
      <c r="M180" s="27">
        <v>0</v>
      </c>
      <c r="N180" s="27">
        <v>0</v>
      </c>
      <c r="O180" s="95"/>
    </row>
    <row r="181" spans="1:15" ht="162" outlineLevel="4" x14ac:dyDescent="0.3">
      <c r="A181" s="5" t="s">
        <v>290</v>
      </c>
      <c r="B181" s="5" t="s">
        <v>232</v>
      </c>
      <c r="C181" s="5" t="s">
        <v>248</v>
      </c>
      <c r="D181" s="5" t="s">
        <v>368</v>
      </c>
      <c r="E181" s="24" t="s">
        <v>294</v>
      </c>
      <c r="F181" s="24" t="s">
        <v>261</v>
      </c>
      <c r="G181" s="24" t="s">
        <v>474</v>
      </c>
      <c r="H181" s="24" t="s">
        <v>293</v>
      </c>
      <c r="I181" s="42"/>
      <c r="J181" s="28" t="s">
        <v>475</v>
      </c>
      <c r="K181" s="26"/>
      <c r="L181" s="27">
        <v>182600</v>
      </c>
      <c r="M181" s="27">
        <v>0</v>
      </c>
      <c r="N181" s="27">
        <v>0</v>
      </c>
      <c r="O181" s="95"/>
    </row>
    <row r="182" spans="1:15" ht="144" outlineLevel="4" x14ac:dyDescent="0.3">
      <c r="A182" s="5" t="s">
        <v>290</v>
      </c>
      <c r="B182" s="5" t="s">
        <v>232</v>
      </c>
      <c r="C182" s="5" t="s">
        <v>248</v>
      </c>
      <c r="D182" s="5" t="s">
        <v>368</v>
      </c>
      <c r="E182" s="24" t="s">
        <v>294</v>
      </c>
      <c r="F182" s="24" t="s">
        <v>261</v>
      </c>
      <c r="G182" s="24" t="s">
        <v>476</v>
      </c>
      <c r="H182" s="24" t="s">
        <v>293</v>
      </c>
      <c r="I182" s="42"/>
      <c r="J182" s="28" t="s">
        <v>477</v>
      </c>
      <c r="K182" s="26"/>
      <c r="L182" s="27">
        <v>991200</v>
      </c>
      <c r="M182" s="27">
        <v>0</v>
      </c>
      <c r="N182" s="27">
        <v>0</v>
      </c>
      <c r="O182" s="95"/>
    </row>
    <row r="183" spans="1:15" ht="126" outlineLevel="4" x14ac:dyDescent="0.3">
      <c r="A183" s="5" t="s">
        <v>290</v>
      </c>
      <c r="B183" s="5" t="s">
        <v>232</v>
      </c>
      <c r="C183" s="5" t="s">
        <v>248</v>
      </c>
      <c r="D183" s="5" t="s">
        <v>368</v>
      </c>
      <c r="E183" s="24" t="s">
        <v>294</v>
      </c>
      <c r="F183" s="24" t="s">
        <v>261</v>
      </c>
      <c r="G183" s="24" t="s">
        <v>478</v>
      </c>
      <c r="H183" s="24" t="s">
        <v>293</v>
      </c>
      <c r="I183" s="42"/>
      <c r="J183" s="28" t="s">
        <v>479</v>
      </c>
      <c r="K183" s="26"/>
      <c r="L183" s="27">
        <v>9900000</v>
      </c>
      <c r="M183" s="27">
        <v>0</v>
      </c>
      <c r="N183" s="27">
        <v>0</v>
      </c>
      <c r="O183" s="95"/>
    </row>
    <row r="184" spans="1:15" ht="103.5" customHeight="1" outlineLevel="7" x14ac:dyDescent="0.3">
      <c r="A184" s="5" t="s">
        <v>290</v>
      </c>
      <c r="B184" s="5" t="s">
        <v>232</v>
      </c>
      <c r="C184" s="5" t="s">
        <v>248</v>
      </c>
      <c r="D184" s="5" t="s">
        <v>368</v>
      </c>
      <c r="E184" s="24" t="s">
        <v>294</v>
      </c>
      <c r="F184" s="24" t="s">
        <v>261</v>
      </c>
      <c r="G184" s="24" t="s">
        <v>295</v>
      </c>
      <c r="H184" s="24" t="s">
        <v>293</v>
      </c>
      <c r="I184" s="25" t="s">
        <v>191</v>
      </c>
      <c r="J184" s="65" t="s">
        <v>369</v>
      </c>
      <c r="K184" s="26" t="s">
        <v>181</v>
      </c>
      <c r="L184" s="27">
        <v>243100</v>
      </c>
      <c r="M184" s="27">
        <v>243100</v>
      </c>
      <c r="N184" s="27">
        <v>243100</v>
      </c>
      <c r="O184" s="95"/>
    </row>
    <row r="185" spans="1:15" ht="123.6" customHeight="1" outlineLevel="7" x14ac:dyDescent="0.3">
      <c r="A185" s="5" t="s">
        <v>290</v>
      </c>
      <c r="B185" s="5" t="s">
        <v>232</v>
      </c>
      <c r="C185" s="5" t="s">
        <v>248</v>
      </c>
      <c r="D185" s="5" t="s">
        <v>368</v>
      </c>
      <c r="E185" s="24" t="s">
        <v>294</v>
      </c>
      <c r="F185" s="24" t="s">
        <v>261</v>
      </c>
      <c r="G185" s="24" t="s">
        <v>454</v>
      </c>
      <c r="H185" s="24" t="s">
        <v>293</v>
      </c>
      <c r="I185" s="25"/>
      <c r="J185" s="65" t="s">
        <v>455</v>
      </c>
      <c r="K185" s="26"/>
      <c r="L185" s="27">
        <v>527430</v>
      </c>
      <c r="M185" s="27">
        <v>0</v>
      </c>
      <c r="N185" s="27">
        <v>0</v>
      </c>
      <c r="O185" s="95"/>
    </row>
    <row r="186" spans="1:15" ht="126" customHeight="1" outlineLevel="7" x14ac:dyDescent="0.3">
      <c r="A186" s="5" t="s">
        <v>290</v>
      </c>
      <c r="B186" s="5" t="s">
        <v>232</v>
      </c>
      <c r="C186" s="5" t="s">
        <v>248</v>
      </c>
      <c r="D186" s="5" t="s">
        <v>368</v>
      </c>
      <c r="E186" s="24" t="s">
        <v>294</v>
      </c>
      <c r="F186" s="24" t="s">
        <v>261</v>
      </c>
      <c r="G186" s="24" t="s">
        <v>435</v>
      </c>
      <c r="H186" s="24" t="s">
        <v>293</v>
      </c>
      <c r="I186" s="25"/>
      <c r="J186" s="65" t="s">
        <v>436</v>
      </c>
      <c r="K186" s="26"/>
      <c r="L186" s="27">
        <v>247400</v>
      </c>
      <c r="M186" s="27">
        <v>0</v>
      </c>
      <c r="N186" s="27">
        <v>0</v>
      </c>
      <c r="O186" s="95"/>
    </row>
    <row r="187" spans="1:15" ht="126" customHeight="1" outlineLevel="7" x14ac:dyDescent="0.3">
      <c r="A187" s="5" t="s">
        <v>290</v>
      </c>
      <c r="B187" s="5" t="s">
        <v>232</v>
      </c>
      <c r="C187" s="5" t="s">
        <v>248</v>
      </c>
      <c r="D187" s="5" t="s">
        <v>368</v>
      </c>
      <c r="E187" s="24" t="s">
        <v>294</v>
      </c>
      <c r="F187" s="24" t="s">
        <v>261</v>
      </c>
      <c r="G187" s="24" t="s">
        <v>437</v>
      </c>
      <c r="H187" s="24" t="s">
        <v>293</v>
      </c>
      <c r="I187" s="25"/>
      <c r="J187" s="65" t="s">
        <v>438</v>
      </c>
      <c r="K187" s="26"/>
      <c r="L187" s="27">
        <v>5389700</v>
      </c>
      <c r="M187" s="27">
        <f>5785420-20</f>
        <v>5785400</v>
      </c>
      <c r="N187" s="27">
        <f>6011050-50</f>
        <v>6011000</v>
      </c>
      <c r="O187" s="95"/>
    </row>
    <row r="188" spans="1:15" ht="126" customHeight="1" outlineLevel="7" x14ac:dyDescent="0.3">
      <c r="A188" s="5" t="s">
        <v>290</v>
      </c>
      <c r="B188" s="5" t="s">
        <v>232</v>
      </c>
      <c r="C188" s="5" t="s">
        <v>248</v>
      </c>
      <c r="D188" s="5" t="s">
        <v>368</v>
      </c>
      <c r="E188" s="24" t="s">
        <v>294</v>
      </c>
      <c r="F188" s="24" t="s">
        <v>261</v>
      </c>
      <c r="G188" s="24" t="s">
        <v>439</v>
      </c>
      <c r="H188" s="24" t="s">
        <v>293</v>
      </c>
      <c r="I188" s="25"/>
      <c r="J188" s="65" t="s">
        <v>440</v>
      </c>
      <c r="K188" s="26"/>
      <c r="L188" s="27">
        <v>4246000</v>
      </c>
      <c r="M188" s="27">
        <v>0</v>
      </c>
      <c r="N188" s="27">
        <v>0</v>
      </c>
      <c r="O188" s="95"/>
    </row>
    <row r="189" spans="1:15" ht="160.5" customHeight="1" outlineLevel="7" x14ac:dyDescent="0.3">
      <c r="A189" s="5" t="s">
        <v>290</v>
      </c>
      <c r="B189" s="5" t="s">
        <v>232</v>
      </c>
      <c r="C189" s="5" t="s">
        <v>248</v>
      </c>
      <c r="D189" s="5" t="s">
        <v>368</v>
      </c>
      <c r="E189" s="24" t="s">
        <v>294</v>
      </c>
      <c r="F189" s="24" t="s">
        <v>261</v>
      </c>
      <c r="G189" s="24" t="s">
        <v>296</v>
      </c>
      <c r="H189" s="24" t="s">
        <v>293</v>
      </c>
      <c r="I189" s="25" t="s">
        <v>192</v>
      </c>
      <c r="J189" s="66" t="s">
        <v>342</v>
      </c>
      <c r="K189" s="26" t="s">
        <v>181</v>
      </c>
      <c r="L189" s="27">
        <v>55611500</v>
      </c>
      <c r="M189" s="27">
        <v>55611500</v>
      </c>
      <c r="N189" s="27">
        <v>55611500</v>
      </c>
      <c r="O189" s="95"/>
    </row>
    <row r="190" spans="1:15" ht="132.6" customHeight="1" outlineLevel="7" x14ac:dyDescent="0.3">
      <c r="A190" s="5" t="s">
        <v>290</v>
      </c>
      <c r="B190" s="5" t="s">
        <v>232</v>
      </c>
      <c r="C190" s="5" t="s">
        <v>248</v>
      </c>
      <c r="D190" s="5" t="s">
        <v>368</v>
      </c>
      <c r="E190" s="24" t="s">
        <v>294</v>
      </c>
      <c r="F190" s="24" t="s">
        <v>261</v>
      </c>
      <c r="G190" s="24" t="s">
        <v>458</v>
      </c>
      <c r="H190" s="24" t="s">
        <v>293</v>
      </c>
      <c r="I190" s="25"/>
      <c r="J190" s="66" t="s">
        <v>459</v>
      </c>
      <c r="K190" s="26"/>
      <c r="L190" s="27">
        <v>1287660</v>
      </c>
      <c r="M190" s="27">
        <v>0</v>
      </c>
      <c r="N190" s="27">
        <v>0</v>
      </c>
      <c r="O190" s="95"/>
    </row>
    <row r="191" spans="1:15" ht="179.4" customHeight="1" outlineLevel="7" x14ac:dyDescent="0.3">
      <c r="A191" s="5" t="s">
        <v>290</v>
      </c>
      <c r="B191" s="5" t="s">
        <v>232</v>
      </c>
      <c r="C191" s="5" t="s">
        <v>248</v>
      </c>
      <c r="D191" s="5" t="s">
        <v>368</v>
      </c>
      <c r="E191" s="24" t="s">
        <v>294</v>
      </c>
      <c r="F191" s="24" t="s">
        <v>261</v>
      </c>
      <c r="G191" s="24" t="s">
        <v>297</v>
      </c>
      <c r="H191" s="24" t="s">
        <v>293</v>
      </c>
      <c r="I191" s="25" t="s">
        <v>193</v>
      </c>
      <c r="J191" s="65" t="s">
        <v>370</v>
      </c>
      <c r="K191" s="26" t="s">
        <v>181</v>
      </c>
      <c r="L191" s="27">
        <v>58000</v>
      </c>
      <c r="M191" s="27">
        <v>58000</v>
      </c>
      <c r="N191" s="27">
        <v>58000</v>
      </c>
      <c r="O191" s="95"/>
    </row>
    <row r="192" spans="1:15" ht="90" customHeight="1" outlineLevel="7" x14ac:dyDescent="0.3">
      <c r="A192" s="5" t="s">
        <v>290</v>
      </c>
      <c r="B192" s="5" t="s">
        <v>232</v>
      </c>
      <c r="C192" s="5" t="s">
        <v>248</v>
      </c>
      <c r="D192" s="5" t="s">
        <v>368</v>
      </c>
      <c r="E192" s="24" t="s">
        <v>294</v>
      </c>
      <c r="F192" s="24" t="s">
        <v>261</v>
      </c>
      <c r="G192" s="24" t="s">
        <v>460</v>
      </c>
      <c r="H192" s="24" t="s">
        <v>293</v>
      </c>
      <c r="I192" s="25"/>
      <c r="J192" s="65" t="s">
        <v>461</v>
      </c>
      <c r="K192" s="26"/>
      <c r="L192" s="27">
        <v>686100</v>
      </c>
      <c r="M192" s="27">
        <v>0</v>
      </c>
      <c r="N192" s="27">
        <v>0</v>
      </c>
      <c r="O192" s="95"/>
    </row>
    <row r="193" spans="1:15" ht="264" customHeight="1" outlineLevel="7" x14ac:dyDescent="0.3">
      <c r="A193" s="5" t="s">
        <v>290</v>
      </c>
      <c r="B193" s="5" t="s">
        <v>232</v>
      </c>
      <c r="C193" s="5" t="s">
        <v>248</v>
      </c>
      <c r="D193" s="5" t="s">
        <v>368</v>
      </c>
      <c r="E193" s="24" t="s">
        <v>294</v>
      </c>
      <c r="F193" s="24" t="s">
        <v>261</v>
      </c>
      <c r="G193" s="24" t="s">
        <v>482</v>
      </c>
      <c r="H193" s="24" t="s">
        <v>293</v>
      </c>
      <c r="I193" s="25"/>
      <c r="J193" s="65" t="s">
        <v>483</v>
      </c>
      <c r="K193" s="26"/>
      <c r="L193" s="27">
        <v>4310000</v>
      </c>
      <c r="M193" s="27">
        <v>0</v>
      </c>
      <c r="N193" s="27">
        <v>0</v>
      </c>
      <c r="O193" s="95"/>
    </row>
    <row r="194" spans="1:15" ht="90" customHeight="1" outlineLevel="7" x14ac:dyDescent="0.3">
      <c r="A194" s="5" t="s">
        <v>290</v>
      </c>
      <c r="B194" s="5" t="s">
        <v>232</v>
      </c>
      <c r="C194" s="5" t="s">
        <v>248</v>
      </c>
      <c r="D194" s="5" t="s">
        <v>368</v>
      </c>
      <c r="E194" s="24" t="s">
        <v>294</v>
      </c>
      <c r="F194" s="24" t="s">
        <v>261</v>
      </c>
      <c r="G194" s="24" t="s">
        <v>480</v>
      </c>
      <c r="H194" s="24" t="s">
        <v>293</v>
      </c>
      <c r="I194" s="25"/>
      <c r="J194" s="65" t="s">
        <v>481</v>
      </c>
      <c r="K194" s="26"/>
      <c r="L194" s="27">
        <f>2652200-1611300</f>
        <v>1040900</v>
      </c>
      <c r="M194" s="27">
        <v>0</v>
      </c>
      <c r="N194" s="27">
        <v>0</v>
      </c>
      <c r="O194" s="95"/>
    </row>
    <row r="195" spans="1:15" ht="69" customHeight="1" outlineLevel="7" x14ac:dyDescent="0.3">
      <c r="A195" s="4" t="s">
        <v>290</v>
      </c>
      <c r="B195" s="4" t="s">
        <v>232</v>
      </c>
      <c r="C195" s="4" t="s">
        <v>248</v>
      </c>
      <c r="D195" s="4" t="s">
        <v>356</v>
      </c>
      <c r="E195" s="31" t="s">
        <v>240</v>
      </c>
      <c r="F195" s="31" t="s">
        <v>242</v>
      </c>
      <c r="G195" s="31" t="s">
        <v>243</v>
      </c>
      <c r="H195" s="31" t="s">
        <v>240</v>
      </c>
      <c r="I195" s="42"/>
      <c r="J195" s="63" t="s">
        <v>194</v>
      </c>
      <c r="K195" s="47"/>
      <c r="L195" s="48">
        <f>L198+L217+L219+L223+L225</f>
        <v>275286605.89999998</v>
      </c>
      <c r="M195" s="48">
        <f t="shared" ref="M195:N195" si="61">M198+M217+M219+M223+M225</f>
        <v>242785300</v>
      </c>
      <c r="N195" s="48">
        <f t="shared" si="61"/>
        <v>242835500</v>
      </c>
      <c r="O195" s="96">
        <f>L200+L201+L202+L203+L204+L205+L206+L207+L208+L209+L210+L211+L212+L213+L214+L215+L216+L218+L220+L224+L226</f>
        <v>275286605.89999998</v>
      </c>
    </row>
    <row r="196" spans="1:15" ht="54" hidden="1" outlineLevel="3" x14ac:dyDescent="0.3">
      <c r="A196" s="6" t="s">
        <v>290</v>
      </c>
      <c r="B196" s="6" t="s">
        <v>232</v>
      </c>
      <c r="C196" s="6" t="s">
        <v>248</v>
      </c>
      <c r="D196" s="6" t="s">
        <v>254</v>
      </c>
      <c r="E196" s="41" t="s">
        <v>302</v>
      </c>
      <c r="F196" s="41" t="s">
        <v>242</v>
      </c>
      <c r="G196" s="41" t="s">
        <v>243</v>
      </c>
      <c r="H196" s="41" t="s">
        <v>240</v>
      </c>
      <c r="I196" s="49" t="s">
        <v>195</v>
      </c>
      <c r="J196" s="46" t="s">
        <v>196</v>
      </c>
      <c r="K196" s="44" t="s">
        <v>6</v>
      </c>
      <c r="L196" s="45">
        <f>L197</f>
        <v>0</v>
      </c>
      <c r="M196" s="45">
        <f t="shared" ref="M196:N196" si="62">M197</f>
        <v>0</v>
      </c>
      <c r="N196" s="45">
        <f t="shared" si="62"/>
        <v>0</v>
      </c>
      <c r="O196" s="95"/>
    </row>
    <row r="197" spans="1:15" ht="102.75" hidden="1" customHeight="1" outlineLevel="7" x14ac:dyDescent="0.3">
      <c r="A197" s="5" t="s">
        <v>290</v>
      </c>
      <c r="B197" s="5" t="s">
        <v>232</v>
      </c>
      <c r="C197" s="5" t="s">
        <v>248</v>
      </c>
      <c r="D197" s="5" t="s">
        <v>254</v>
      </c>
      <c r="E197" s="24" t="s">
        <v>302</v>
      </c>
      <c r="F197" s="24" t="s">
        <v>261</v>
      </c>
      <c r="G197" s="24" t="s">
        <v>243</v>
      </c>
      <c r="H197" s="24" t="s">
        <v>293</v>
      </c>
      <c r="I197" s="25" t="s">
        <v>197</v>
      </c>
      <c r="J197" s="66" t="s">
        <v>343</v>
      </c>
      <c r="K197" s="26" t="s">
        <v>181</v>
      </c>
      <c r="L197" s="27">
        <v>0</v>
      </c>
      <c r="M197" s="27">
        <v>0</v>
      </c>
      <c r="N197" s="27">
        <v>0</v>
      </c>
      <c r="O197" s="95"/>
    </row>
    <row r="198" spans="1:15" ht="45.15" customHeight="1" outlineLevel="3" x14ac:dyDescent="0.3">
      <c r="A198" s="6" t="s">
        <v>290</v>
      </c>
      <c r="B198" s="6" t="s">
        <v>232</v>
      </c>
      <c r="C198" s="6" t="s">
        <v>248</v>
      </c>
      <c r="D198" s="6" t="s">
        <v>356</v>
      </c>
      <c r="E198" s="41" t="s">
        <v>303</v>
      </c>
      <c r="F198" s="41" t="s">
        <v>242</v>
      </c>
      <c r="G198" s="41" t="s">
        <v>243</v>
      </c>
      <c r="H198" s="41" t="s">
        <v>240</v>
      </c>
      <c r="I198" s="50" t="s">
        <v>198</v>
      </c>
      <c r="J198" s="46" t="s">
        <v>199</v>
      </c>
      <c r="K198" s="44" t="s">
        <v>6</v>
      </c>
      <c r="L198" s="45">
        <f>L199</f>
        <v>267804462.5</v>
      </c>
      <c r="M198" s="45">
        <f t="shared" ref="M198:N198" si="63">M199</f>
        <v>235264300</v>
      </c>
      <c r="N198" s="45">
        <f t="shared" si="63"/>
        <v>235264300</v>
      </c>
      <c r="O198" s="96"/>
    </row>
    <row r="199" spans="1:15" ht="52.2" customHeight="1" outlineLevel="4" x14ac:dyDescent="0.3">
      <c r="A199" s="6" t="s">
        <v>290</v>
      </c>
      <c r="B199" s="6" t="s">
        <v>232</v>
      </c>
      <c r="C199" s="6" t="s">
        <v>248</v>
      </c>
      <c r="D199" s="6" t="s">
        <v>356</v>
      </c>
      <c r="E199" s="41" t="s">
        <v>303</v>
      </c>
      <c r="F199" s="41" t="s">
        <v>261</v>
      </c>
      <c r="G199" s="41" t="s">
        <v>243</v>
      </c>
      <c r="H199" s="41" t="s">
        <v>240</v>
      </c>
      <c r="I199" s="50" t="s">
        <v>200</v>
      </c>
      <c r="J199" s="46" t="s">
        <v>201</v>
      </c>
      <c r="K199" s="44" t="s">
        <v>6</v>
      </c>
      <c r="L199" s="45">
        <f>L200+L201+L202+L203++L204+L205+L206+L207+L208+L209+L210+L211+L212+L213+L214+L215+L216</f>
        <v>267804462.5</v>
      </c>
      <c r="M199" s="45">
        <f t="shared" ref="M199:N199" si="64">M200+M201+M202+M203++M204+M205+M206+M207+M208+M209+M210+M211+M212+M213+M214+M215+M216</f>
        <v>235264300</v>
      </c>
      <c r="N199" s="45">
        <f t="shared" si="64"/>
        <v>235264300</v>
      </c>
      <c r="O199" s="96"/>
    </row>
    <row r="200" spans="1:15" ht="200.25" customHeight="1" outlineLevel="4" x14ac:dyDescent="0.3">
      <c r="A200" s="6" t="s">
        <v>290</v>
      </c>
      <c r="B200" s="6" t="s">
        <v>232</v>
      </c>
      <c r="C200" s="6" t="s">
        <v>248</v>
      </c>
      <c r="D200" s="6" t="s">
        <v>356</v>
      </c>
      <c r="E200" s="41" t="s">
        <v>303</v>
      </c>
      <c r="F200" s="41" t="s">
        <v>261</v>
      </c>
      <c r="G200" s="41" t="s">
        <v>304</v>
      </c>
      <c r="H200" s="41" t="s">
        <v>293</v>
      </c>
      <c r="I200" s="50"/>
      <c r="J200" s="46" t="s">
        <v>403</v>
      </c>
      <c r="K200" s="44"/>
      <c r="L200" s="45">
        <f>34585400+8213690+7399530+241832+363570</f>
        <v>50804022</v>
      </c>
      <c r="M200" s="45">
        <v>34585400</v>
      </c>
      <c r="N200" s="45">
        <v>34585400</v>
      </c>
      <c r="O200" s="96"/>
    </row>
    <row r="201" spans="1:15" ht="144" outlineLevel="4" x14ac:dyDescent="0.3">
      <c r="A201" s="6" t="s">
        <v>290</v>
      </c>
      <c r="B201" s="6" t="s">
        <v>232</v>
      </c>
      <c r="C201" s="6" t="s">
        <v>248</v>
      </c>
      <c r="D201" s="6" t="s">
        <v>356</v>
      </c>
      <c r="E201" s="41" t="s">
        <v>303</v>
      </c>
      <c r="F201" s="41" t="s">
        <v>261</v>
      </c>
      <c r="G201" s="41" t="s">
        <v>372</v>
      </c>
      <c r="H201" s="41" t="s">
        <v>293</v>
      </c>
      <c r="I201" s="50"/>
      <c r="J201" s="46" t="s">
        <v>409</v>
      </c>
      <c r="K201" s="44"/>
      <c r="L201" s="45">
        <f>18400+4.5</f>
        <v>18404.5</v>
      </c>
      <c r="M201" s="45">
        <v>18400</v>
      </c>
      <c r="N201" s="45">
        <v>18400</v>
      </c>
      <c r="O201" s="96"/>
    </row>
    <row r="202" spans="1:15" ht="303" customHeight="1" outlineLevel="7" x14ac:dyDescent="0.3">
      <c r="A202" s="24" t="s">
        <v>290</v>
      </c>
      <c r="B202" s="24" t="s">
        <v>232</v>
      </c>
      <c r="C202" s="24" t="s">
        <v>248</v>
      </c>
      <c r="D202" s="24" t="s">
        <v>356</v>
      </c>
      <c r="E202" s="24" t="s">
        <v>303</v>
      </c>
      <c r="F202" s="24" t="s">
        <v>261</v>
      </c>
      <c r="G202" s="24" t="s">
        <v>349</v>
      </c>
      <c r="H202" s="24" t="s">
        <v>293</v>
      </c>
      <c r="I202" s="25"/>
      <c r="J202" s="67" t="s">
        <v>378</v>
      </c>
      <c r="K202" s="26"/>
      <c r="L202" s="27">
        <f>28839500+804300+2592900</f>
        <v>32236700</v>
      </c>
      <c r="M202" s="27">
        <v>28839500</v>
      </c>
      <c r="N202" s="27">
        <v>28839500</v>
      </c>
      <c r="O202" s="95"/>
    </row>
    <row r="203" spans="1:15" ht="310.5" customHeight="1" outlineLevel="7" x14ac:dyDescent="0.3">
      <c r="A203" s="24" t="s">
        <v>290</v>
      </c>
      <c r="B203" s="24" t="s">
        <v>232</v>
      </c>
      <c r="C203" s="24" t="s">
        <v>248</v>
      </c>
      <c r="D203" s="24" t="s">
        <v>356</v>
      </c>
      <c r="E203" s="24" t="s">
        <v>303</v>
      </c>
      <c r="F203" s="24" t="s">
        <v>261</v>
      </c>
      <c r="G203" s="24" t="s">
        <v>348</v>
      </c>
      <c r="H203" s="24" t="s">
        <v>293</v>
      </c>
      <c r="I203" s="25"/>
      <c r="J203" s="67" t="s">
        <v>379</v>
      </c>
      <c r="K203" s="26"/>
      <c r="L203" s="27">
        <f>11730800+420600+1128500</f>
        <v>13279900</v>
      </c>
      <c r="M203" s="27">
        <v>11730800</v>
      </c>
      <c r="N203" s="27">
        <v>11730800</v>
      </c>
      <c r="O203" s="95"/>
    </row>
    <row r="204" spans="1:15" ht="162" customHeight="1" outlineLevel="7" x14ac:dyDescent="0.3">
      <c r="A204" s="5" t="s">
        <v>290</v>
      </c>
      <c r="B204" s="5" t="s">
        <v>232</v>
      </c>
      <c r="C204" s="5" t="s">
        <v>248</v>
      </c>
      <c r="D204" s="5" t="s">
        <v>356</v>
      </c>
      <c r="E204" s="24" t="s">
        <v>303</v>
      </c>
      <c r="F204" s="24" t="s">
        <v>261</v>
      </c>
      <c r="G204" s="24" t="s">
        <v>305</v>
      </c>
      <c r="H204" s="24" t="s">
        <v>293</v>
      </c>
      <c r="I204" s="25" t="s">
        <v>202</v>
      </c>
      <c r="J204" s="66" t="s">
        <v>406</v>
      </c>
      <c r="K204" s="26" t="s">
        <v>181</v>
      </c>
      <c r="L204" s="27">
        <f>48900+1800+3200</f>
        <v>53900</v>
      </c>
      <c r="M204" s="27">
        <v>48900</v>
      </c>
      <c r="N204" s="27">
        <v>48900</v>
      </c>
      <c r="O204" s="95"/>
    </row>
    <row r="205" spans="1:15" ht="267.89999999999998" customHeight="1" outlineLevel="7" x14ac:dyDescent="0.3">
      <c r="A205" s="5" t="s">
        <v>290</v>
      </c>
      <c r="B205" s="5" t="s">
        <v>232</v>
      </c>
      <c r="C205" s="5" t="s">
        <v>248</v>
      </c>
      <c r="D205" s="5" t="s">
        <v>356</v>
      </c>
      <c r="E205" s="24" t="s">
        <v>303</v>
      </c>
      <c r="F205" s="24" t="s">
        <v>261</v>
      </c>
      <c r="G205" s="24" t="s">
        <v>306</v>
      </c>
      <c r="H205" s="24" t="s">
        <v>293</v>
      </c>
      <c r="I205" s="25" t="s">
        <v>203</v>
      </c>
      <c r="J205" s="66" t="s">
        <v>344</v>
      </c>
      <c r="K205" s="26" t="s">
        <v>181</v>
      </c>
      <c r="L205" s="27">
        <f>5944500+194090+765000+318000+40760+10200</f>
        <v>7272550</v>
      </c>
      <c r="M205" s="27">
        <v>5944500</v>
      </c>
      <c r="N205" s="27">
        <v>5944500</v>
      </c>
      <c r="O205" s="95"/>
    </row>
    <row r="206" spans="1:15" ht="111.75" customHeight="1" outlineLevel="7" x14ac:dyDescent="0.3">
      <c r="A206" s="5" t="s">
        <v>290</v>
      </c>
      <c r="B206" s="5" t="s">
        <v>232</v>
      </c>
      <c r="C206" s="5" t="s">
        <v>248</v>
      </c>
      <c r="D206" s="5" t="s">
        <v>356</v>
      </c>
      <c r="E206" s="24" t="s">
        <v>303</v>
      </c>
      <c r="F206" s="24" t="s">
        <v>261</v>
      </c>
      <c r="G206" s="24" t="s">
        <v>307</v>
      </c>
      <c r="H206" s="24" t="s">
        <v>293</v>
      </c>
      <c r="I206" s="25" t="s">
        <v>204</v>
      </c>
      <c r="J206" s="66" t="s">
        <v>408</v>
      </c>
      <c r="K206" s="26" t="s">
        <v>181</v>
      </c>
      <c r="L206" s="27">
        <f>81300+2900+5100</f>
        <v>89300</v>
      </c>
      <c r="M206" s="27">
        <v>81300</v>
      </c>
      <c r="N206" s="27">
        <v>81300</v>
      </c>
      <c r="O206" s="95"/>
    </row>
    <row r="207" spans="1:15" ht="210" customHeight="1" outlineLevel="7" x14ac:dyDescent="0.3">
      <c r="A207" s="5" t="s">
        <v>290</v>
      </c>
      <c r="B207" s="5" t="s">
        <v>232</v>
      </c>
      <c r="C207" s="5" t="s">
        <v>248</v>
      </c>
      <c r="D207" s="5" t="s">
        <v>356</v>
      </c>
      <c r="E207" s="24" t="s">
        <v>303</v>
      </c>
      <c r="F207" s="24" t="s">
        <v>261</v>
      </c>
      <c r="G207" s="24" t="s">
        <v>308</v>
      </c>
      <c r="H207" s="24" t="s">
        <v>293</v>
      </c>
      <c r="I207" s="25" t="s">
        <v>205</v>
      </c>
      <c r="J207" s="66" t="s">
        <v>415</v>
      </c>
      <c r="K207" s="26" t="s">
        <v>181</v>
      </c>
      <c r="L207" s="27">
        <v>499900</v>
      </c>
      <c r="M207" s="27">
        <v>499900</v>
      </c>
      <c r="N207" s="27">
        <v>499900</v>
      </c>
      <c r="O207" s="95"/>
    </row>
    <row r="208" spans="1:15" ht="143.4" customHeight="1" outlineLevel="7" x14ac:dyDescent="0.3">
      <c r="A208" s="5" t="s">
        <v>290</v>
      </c>
      <c r="B208" s="5" t="s">
        <v>232</v>
      </c>
      <c r="C208" s="5" t="s">
        <v>248</v>
      </c>
      <c r="D208" s="5" t="s">
        <v>356</v>
      </c>
      <c r="E208" s="24" t="s">
        <v>303</v>
      </c>
      <c r="F208" s="24" t="s">
        <v>261</v>
      </c>
      <c r="G208" s="24" t="s">
        <v>309</v>
      </c>
      <c r="H208" s="24" t="s">
        <v>293</v>
      </c>
      <c r="I208" s="25" t="s">
        <v>206</v>
      </c>
      <c r="J208" s="66" t="s">
        <v>405</v>
      </c>
      <c r="K208" s="26" t="s">
        <v>181</v>
      </c>
      <c r="L208" s="27">
        <f>32800+1100</f>
        <v>33900</v>
      </c>
      <c r="M208" s="27">
        <v>32800</v>
      </c>
      <c r="N208" s="27">
        <v>32800</v>
      </c>
      <c r="O208" s="95"/>
    </row>
    <row r="209" spans="1:15" ht="159.9" customHeight="1" outlineLevel="7" x14ac:dyDescent="0.3">
      <c r="A209" s="5" t="s">
        <v>290</v>
      </c>
      <c r="B209" s="5" t="s">
        <v>232</v>
      </c>
      <c r="C209" s="5" t="s">
        <v>248</v>
      </c>
      <c r="D209" s="5" t="s">
        <v>356</v>
      </c>
      <c r="E209" s="24" t="s">
        <v>303</v>
      </c>
      <c r="F209" s="24" t="s">
        <v>261</v>
      </c>
      <c r="G209" s="24" t="s">
        <v>310</v>
      </c>
      <c r="H209" s="24" t="s">
        <v>293</v>
      </c>
      <c r="I209" s="25" t="s">
        <v>207</v>
      </c>
      <c r="J209" s="66" t="s">
        <v>404</v>
      </c>
      <c r="K209" s="26" t="s">
        <v>181</v>
      </c>
      <c r="L209" s="27">
        <f>1297600+33360+57816</f>
        <v>1388776</v>
      </c>
      <c r="M209" s="27">
        <v>1297600</v>
      </c>
      <c r="N209" s="27">
        <v>1297600</v>
      </c>
      <c r="O209" s="95"/>
    </row>
    <row r="210" spans="1:15" ht="228" customHeight="1" outlineLevel="7" x14ac:dyDescent="0.3">
      <c r="A210" s="5" t="s">
        <v>290</v>
      </c>
      <c r="B210" s="5" t="s">
        <v>232</v>
      </c>
      <c r="C210" s="5" t="s">
        <v>248</v>
      </c>
      <c r="D210" s="5" t="s">
        <v>356</v>
      </c>
      <c r="E210" s="24" t="s">
        <v>303</v>
      </c>
      <c r="F210" s="24" t="s">
        <v>261</v>
      </c>
      <c r="G210" s="24" t="s">
        <v>311</v>
      </c>
      <c r="H210" s="24" t="s">
        <v>293</v>
      </c>
      <c r="I210" s="25" t="s">
        <v>208</v>
      </c>
      <c r="J210" s="66" t="s">
        <v>400</v>
      </c>
      <c r="K210" s="26" t="s">
        <v>181</v>
      </c>
      <c r="L210" s="27">
        <v>477000</v>
      </c>
      <c r="M210" s="27">
        <v>477000</v>
      </c>
      <c r="N210" s="27">
        <v>477000</v>
      </c>
      <c r="O210" s="95"/>
    </row>
    <row r="211" spans="1:15" ht="306" customHeight="1" outlineLevel="7" x14ac:dyDescent="0.3">
      <c r="A211" s="5" t="s">
        <v>290</v>
      </c>
      <c r="B211" s="5" t="s">
        <v>232</v>
      </c>
      <c r="C211" s="5" t="s">
        <v>248</v>
      </c>
      <c r="D211" s="5" t="s">
        <v>356</v>
      </c>
      <c r="E211" s="24" t="s">
        <v>303</v>
      </c>
      <c r="F211" s="24" t="s">
        <v>261</v>
      </c>
      <c r="G211" s="24" t="s">
        <v>312</v>
      </c>
      <c r="H211" s="24" t="s">
        <v>293</v>
      </c>
      <c r="I211" s="25" t="s">
        <v>209</v>
      </c>
      <c r="J211" s="68" t="s">
        <v>373</v>
      </c>
      <c r="K211" s="26" t="s">
        <v>181</v>
      </c>
      <c r="L211" s="27">
        <f>79375100+3642000-569500+1023000+232400</f>
        <v>83703000</v>
      </c>
      <c r="M211" s="27">
        <f>79375100+656100</f>
        <v>80031200</v>
      </c>
      <c r="N211" s="27">
        <f>79375100+656100</f>
        <v>80031200</v>
      </c>
      <c r="O211" s="95"/>
    </row>
    <row r="212" spans="1:15" ht="183" customHeight="1" outlineLevel="7" x14ac:dyDescent="0.3">
      <c r="A212" s="5" t="s">
        <v>290</v>
      </c>
      <c r="B212" s="5" t="s">
        <v>232</v>
      </c>
      <c r="C212" s="5" t="s">
        <v>248</v>
      </c>
      <c r="D212" s="5" t="s">
        <v>356</v>
      </c>
      <c r="E212" s="24" t="s">
        <v>303</v>
      </c>
      <c r="F212" s="24" t="s">
        <v>261</v>
      </c>
      <c r="G212" s="24" t="s">
        <v>313</v>
      </c>
      <c r="H212" s="24" t="s">
        <v>293</v>
      </c>
      <c r="I212" s="25" t="s">
        <v>210</v>
      </c>
      <c r="J212" s="66" t="s">
        <v>402</v>
      </c>
      <c r="K212" s="26" t="s">
        <v>181</v>
      </c>
      <c r="L212" s="27">
        <f>5797900+146770</f>
        <v>5944670</v>
      </c>
      <c r="M212" s="27">
        <v>5797900</v>
      </c>
      <c r="N212" s="27">
        <v>5797900</v>
      </c>
      <c r="O212" s="95"/>
    </row>
    <row r="213" spans="1:15" ht="168.75" customHeight="1" outlineLevel="7" x14ac:dyDescent="0.3">
      <c r="A213" s="59" t="s">
        <v>290</v>
      </c>
      <c r="B213" s="59" t="s">
        <v>232</v>
      </c>
      <c r="C213" s="59" t="s">
        <v>248</v>
      </c>
      <c r="D213" s="59" t="s">
        <v>356</v>
      </c>
      <c r="E213" s="59" t="s">
        <v>303</v>
      </c>
      <c r="F213" s="59" t="s">
        <v>261</v>
      </c>
      <c r="G213" s="59" t="s">
        <v>350</v>
      </c>
      <c r="H213" s="59" t="s">
        <v>293</v>
      </c>
      <c r="I213" s="60"/>
      <c r="J213" s="69" t="s">
        <v>410</v>
      </c>
      <c r="K213" s="61"/>
      <c r="L213" s="62">
        <f>8582200+5017100</f>
        <v>13599300</v>
      </c>
      <c r="M213" s="62">
        <v>8582200</v>
      </c>
      <c r="N213" s="62">
        <v>8582200</v>
      </c>
      <c r="O213" s="95"/>
    </row>
    <row r="214" spans="1:15" ht="291" customHeight="1" outlineLevel="7" x14ac:dyDescent="0.3">
      <c r="A214" s="59" t="s">
        <v>290</v>
      </c>
      <c r="B214" s="59" t="s">
        <v>232</v>
      </c>
      <c r="C214" s="59" t="s">
        <v>248</v>
      </c>
      <c r="D214" s="59" t="s">
        <v>356</v>
      </c>
      <c r="E214" s="59" t="s">
        <v>303</v>
      </c>
      <c r="F214" s="59" t="s">
        <v>261</v>
      </c>
      <c r="G214" s="59" t="s">
        <v>314</v>
      </c>
      <c r="H214" s="59" t="s">
        <v>293</v>
      </c>
      <c r="I214" s="60"/>
      <c r="J214" s="70" t="s">
        <v>374</v>
      </c>
      <c r="K214" s="61"/>
      <c r="L214" s="62">
        <f>53515100+2022500-1191160+229300</f>
        <v>54575740</v>
      </c>
      <c r="M214" s="62">
        <v>53515100</v>
      </c>
      <c r="N214" s="62">
        <v>53515100</v>
      </c>
      <c r="O214" s="95"/>
    </row>
    <row r="215" spans="1:15" ht="142.5" customHeight="1" outlineLevel="7" x14ac:dyDescent="0.3">
      <c r="A215" s="5" t="s">
        <v>290</v>
      </c>
      <c r="B215" s="5" t="s">
        <v>232</v>
      </c>
      <c r="C215" s="5" t="s">
        <v>248</v>
      </c>
      <c r="D215" s="5" t="s">
        <v>356</v>
      </c>
      <c r="E215" s="24" t="s">
        <v>303</v>
      </c>
      <c r="F215" s="24" t="s">
        <v>261</v>
      </c>
      <c r="G215" s="24" t="s">
        <v>315</v>
      </c>
      <c r="H215" s="24" t="s">
        <v>293</v>
      </c>
      <c r="I215" s="25" t="s">
        <v>211</v>
      </c>
      <c r="J215" s="66" t="s">
        <v>407</v>
      </c>
      <c r="K215" s="26" t="s">
        <v>181</v>
      </c>
      <c r="L215" s="27">
        <f>469700+16700+28900</f>
        <v>515300</v>
      </c>
      <c r="M215" s="27">
        <v>469700</v>
      </c>
      <c r="N215" s="27">
        <v>469700</v>
      </c>
      <c r="O215" s="95"/>
    </row>
    <row r="216" spans="1:15" ht="126" customHeight="1" outlineLevel="7" x14ac:dyDescent="0.3">
      <c r="A216" s="5" t="s">
        <v>290</v>
      </c>
      <c r="B216" s="5" t="s">
        <v>232</v>
      </c>
      <c r="C216" s="5" t="s">
        <v>248</v>
      </c>
      <c r="D216" s="5" t="s">
        <v>356</v>
      </c>
      <c r="E216" s="24" t="s">
        <v>303</v>
      </c>
      <c r="F216" s="24" t="s">
        <v>261</v>
      </c>
      <c r="G216" s="24" t="s">
        <v>413</v>
      </c>
      <c r="H216" s="24" t="s">
        <v>293</v>
      </c>
      <c r="I216" s="25"/>
      <c r="J216" s="66" t="s">
        <v>414</v>
      </c>
      <c r="K216" s="26"/>
      <c r="L216" s="27">
        <v>3312100</v>
      </c>
      <c r="M216" s="27">
        <v>3312100</v>
      </c>
      <c r="N216" s="27">
        <v>3312100</v>
      </c>
      <c r="O216" s="95"/>
    </row>
    <row r="217" spans="1:15" ht="99.15" customHeight="1" outlineLevel="7" x14ac:dyDescent="0.3">
      <c r="A217" s="59" t="s">
        <v>290</v>
      </c>
      <c r="B217" s="59" t="s">
        <v>232</v>
      </c>
      <c r="C217" s="59" t="s">
        <v>248</v>
      </c>
      <c r="D217" s="59" t="s">
        <v>356</v>
      </c>
      <c r="E217" s="59" t="s">
        <v>345</v>
      </c>
      <c r="F217" s="59" t="s">
        <v>242</v>
      </c>
      <c r="G217" s="59" t="s">
        <v>243</v>
      </c>
      <c r="H217" s="59" t="s">
        <v>293</v>
      </c>
      <c r="I217" s="60"/>
      <c r="J217" s="82" t="s">
        <v>351</v>
      </c>
      <c r="K217" s="26"/>
      <c r="L217" s="27">
        <f>L218</f>
        <v>2277230</v>
      </c>
      <c r="M217" s="27">
        <f t="shared" ref="M217:N217" si="65">M218</f>
        <v>3494600</v>
      </c>
      <c r="N217" s="27">
        <f t="shared" si="65"/>
        <v>3494600</v>
      </c>
      <c r="O217" s="96"/>
    </row>
    <row r="218" spans="1:15" ht="104.25" customHeight="1" outlineLevel="7" x14ac:dyDescent="0.3">
      <c r="A218" s="59" t="s">
        <v>290</v>
      </c>
      <c r="B218" s="59" t="s">
        <v>232</v>
      </c>
      <c r="C218" s="59" t="s">
        <v>248</v>
      </c>
      <c r="D218" s="59" t="s">
        <v>356</v>
      </c>
      <c r="E218" s="59" t="s">
        <v>345</v>
      </c>
      <c r="F218" s="59" t="s">
        <v>261</v>
      </c>
      <c r="G218" s="59" t="s">
        <v>243</v>
      </c>
      <c r="H218" s="59" t="s">
        <v>293</v>
      </c>
      <c r="I218" s="60"/>
      <c r="J218" s="69" t="s">
        <v>401</v>
      </c>
      <c r="K218" s="61"/>
      <c r="L218" s="62">
        <f>3494600-1070600-146770</f>
        <v>2277230</v>
      </c>
      <c r="M218" s="62">
        <v>3494600</v>
      </c>
      <c r="N218" s="62">
        <v>3494600</v>
      </c>
      <c r="O218" s="95"/>
    </row>
    <row r="219" spans="1:15" ht="97.65" customHeight="1" outlineLevel="7" x14ac:dyDescent="0.3">
      <c r="A219" s="59" t="s">
        <v>290</v>
      </c>
      <c r="B219" s="59" t="s">
        <v>232</v>
      </c>
      <c r="C219" s="59" t="s">
        <v>248</v>
      </c>
      <c r="D219" s="59" t="s">
        <v>375</v>
      </c>
      <c r="E219" s="59" t="s">
        <v>376</v>
      </c>
      <c r="F219" s="59" t="s">
        <v>242</v>
      </c>
      <c r="G219" s="59" t="s">
        <v>243</v>
      </c>
      <c r="H219" s="59" t="s">
        <v>240</v>
      </c>
      <c r="I219" s="60"/>
      <c r="J219" s="83" t="s">
        <v>386</v>
      </c>
      <c r="K219" s="61"/>
      <c r="L219" s="76">
        <f>L220</f>
        <v>3560000</v>
      </c>
      <c r="M219" s="76">
        <f>M220</f>
        <v>2547100</v>
      </c>
      <c r="N219" s="76">
        <f t="shared" ref="N219" si="66">N220</f>
        <v>2547100</v>
      </c>
      <c r="O219" s="95"/>
    </row>
    <row r="220" spans="1:15" ht="93" customHeight="1" outlineLevel="3" collapsed="1" x14ac:dyDescent="0.3">
      <c r="A220" s="6" t="s">
        <v>290</v>
      </c>
      <c r="B220" s="6" t="s">
        <v>232</v>
      </c>
      <c r="C220" s="6" t="s">
        <v>248</v>
      </c>
      <c r="D220" s="6" t="s">
        <v>375</v>
      </c>
      <c r="E220" s="41" t="s">
        <v>376</v>
      </c>
      <c r="F220" s="41" t="s">
        <v>261</v>
      </c>
      <c r="G220" s="41" t="s">
        <v>243</v>
      </c>
      <c r="H220" s="41" t="s">
        <v>240</v>
      </c>
      <c r="I220" s="50" t="s">
        <v>212</v>
      </c>
      <c r="J220" s="43" t="s">
        <v>391</v>
      </c>
      <c r="K220" s="44" t="s">
        <v>6</v>
      </c>
      <c r="L220" s="37">
        <f>6367700-2547100-260600</f>
        <v>3560000</v>
      </c>
      <c r="M220" s="37">
        <v>2547100</v>
      </c>
      <c r="N220" s="37">
        <v>2547100</v>
      </c>
      <c r="O220" s="95"/>
    </row>
    <row r="221" spans="1:15" ht="163.5" hidden="1" customHeight="1" outlineLevel="7" x14ac:dyDescent="0.3">
      <c r="A221" s="5" t="s">
        <v>290</v>
      </c>
      <c r="B221" s="5" t="s">
        <v>232</v>
      </c>
      <c r="C221" s="5" t="s">
        <v>248</v>
      </c>
      <c r="D221" s="5" t="s">
        <v>375</v>
      </c>
      <c r="E221" s="24" t="s">
        <v>376</v>
      </c>
      <c r="F221" s="24" t="s">
        <v>261</v>
      </c>
      <c r="G221" s="24" t="s">
        <v>316</v>
      </c>
      <c r="H221" s="24" t="s">
        <v>293</v>
      </c>
      <c r="I221" s="25" t="s">
        <v>213</v>
      </c>
      <c r="J221" s="71" t="s">
        <v>346</v>
      </c>
      <c r="K221" s="26" t="s">
        <v>181</v>
      </c>
      <c r="L221" s="27">
        <v>0</v>
      </c>
      <c r="M221" s="27">
        <v>0</v>
      </c>
      <c r="N221" s="27">
        <v>0</v>
      </c>
      <c r="O221" s="95"/>
    </row>
    <row r="222" spans="1:15" ht="165.75" hidden="1" customHeight="1" outlineLevel="7" x14ac:dyDescent="0.3">
      <c r="A222" s="5" t="s">
        <v>290</v>
      </c>
      <c r="B222" s="5" t="s">
        <v>232</v>
      </c>
      <c r="C222" s="5" t="s">
        <v>248</v>
      </c>
      <c r="D222" s="5" t="s">
        <v>375</v>
      </c>
      <c r="E222" s="24" t="s">
        <v>376</v>
      </c>
      <c r="F222" s="24" t="s">
        <v>261</v>
      </c>
      <c r="G222" s="24" t="s">
        <v>317</v>
      </c>
      <c r="H222" s="24" t="s">
        <v>293</v>
      </c>
      <c r="I222" s="25" t="s">
        <v>214</v>
      </c>
      <c r="J222" s="67" t="s">
        <v>347</v>
      </c>
      <c r="K222" s="26" t="s">
        <v>181</v>
      </c>
      <c r="L222" s="27">
        <v>0</v>
      </c>
      <c r="M222" s="27">
        <v>0</v>
      </c>
      <c r="N222" s="27">
        <v>0</v>
      </c>
      <c r="O222" s="96"/>
    </row>
    <row r="223" spans="1:15" ht="54" outlineLevel="7" x14ac:dyDescent="0.3">
      <c r="A223" s="6" t="s">
        <v>290</v>
      </c>
      <c r="B223" s="6" t="s">
        <v>232</v>
      </c>
      <c r="C223" s="6" t="s">
        <v>248</v>
      </c>
      <c r="D223" s="6" t="s">
        <v>375</v>
      </c>
      <c r="E223" s="41" t="s">
        <v>382</v>
      </c>
      <c r="F223" s="41" t="s">
        <v>242</v>
      </c>
      <c r="G223" s="41" t="s">
        <v>243</v>
      </c>
      <c r="H223" s="41" t="s">
        <v>240</v>
      </c>
      <c r="I223" s="50"/>
      <c r="J223" s="77" t="s">
        <v>411</v>
      </c>
      <c r="K223" s="44"/>
      <c r="L223" s="45">
        <f>L224</f>
        <v>1597413.4</v>
      </c>
      <c r="M223" s="45">
        <f t="shared" ref="M223:N223" si="67">M224</f>
        <v>1475600</v>
      </c>
      <c r="N223" s="45">
        <f t="shared" si="67"/>
        <v>1523600</v>
      </c>
      <c r="O223" s="95"/>
    </row>
    <row r="224" spans="1:15" ht="54" outlineLevel="7" x14ac:dyDescent="0.3">
      <c r="A224" s="5" t="s">
        <v>290</v>
      </c>
      <c r="B224" s="5" t="s">
        <v>232</v>
      </c>
      <c r="C224" s="5" t="s">
        <v>248</v>
      </c>
      <c r="D224" s="5" t="s">
        <v>375</v>
      </c>
      <c r="E224" s="24" t="s">
        <v>382</v>
      </c>
      <c r="F224" s="24" t="s">
        <v>261</v>
      </c>
      <c r="G224" s="24" t="s">
        <v>243</v>
      </c>
      <c r="H224" s="24" t="s">
        <v>293</v>
      </c>
      <c r="I224" s="25"/>
      <c r="J224" s="72" t="s">
        <v>411</v>
      </c>
      <c r="K224" s="26"/>
      <c r="L224" s="27">
        <f>1461600+135813.4</f>
        <v>1597413.4</v>
      </c>
      <c r="M224" s="27">
        <v>1475600</v>
      </c>
      <c r="N224" s="27">
        <v>1523600</v>
      </c>
      <c r="O224" s="96"/>
    </row>
    <row r="225" spans="1:15" ht="90.75" customHeight="1" outlineLevel="7" x14ac:dyDescent="0.3">
      <c r="A225" s="5" t="s">
        <v>290</v>
      </c>
      <c r="B225" s="5" t="s">
        <v>232</v>
      </c>
      <c r="C225" s="5" t="s">
        <v>248</v>
      </c>
      <c r="D225" s="5" t="s">
        <v>375</v>
      </c>
      <c r="E225" s="24" t="s">
        <v>268</v>
      </c>
      <c r="F225" s="24" t="s">
        <v>242</v>
      </c>
      <c r="G225" s="24" t="s">
        <v>243</v>
      </c>
      <c r="H225" s="24" t="s">
        <v>293</v>
      </c>
      <c r="I225" s="25"/>
      <c r="J225" s="72" t="s">
        <v>412</v>
      </c>
      <c r="K225" s="26"/>
      <c r="L225" s="27">
        <f>L226</f>
        <v>47500</v>
      </c>
      <c r="M225" s="27">
        <f t="shared" ref="M225:N225" si="68">M226</f>
        <v>3700</v>
      </c>
      <c r="N225" s="27">
        <f t="shared" si="68"/>
        <v>5900</v>
      </c>
      <c r="O225" s="96"/>
    </row>
    <row r="226" spans="1:15" ht="80.25" customHeight="1" outlineLevel="7" x14ac:dyDescent="0.3">
      <c r="A226" s="5" t="s">
        <v>290</v>
      </c>
      <c r="B226" s="5" t="s">
        <v>232</v>
      </c>
      <c r="C226" s="5" t="s">
        <v>248</v>
      </c>
      <c r="D226" s="5" t="s">
        <v>375</v>
      </c>
      <c r="E226" s="24" t="s">
        <v>268</v>
      </c>
      <c r="F226" s="24" t="s">
        <v>261</v>
      </c>
      <c r="G226" s="24" t="s">
        <v>243</v>
      </c>
      <c r="H226" s="24" t="s">
        <v>293</v>
      </c>
      <c r="I226" s="25"/>
      <c r="J226" s="72" t="s">
        <v>412</v>
      </c>
      <c r="K226" s="26"/>
      <c r="L226" s="27">
        <f>54200-6700</f>
        <v>47500</v>
      </c>
      <c r="M226" s="27">
        <v>3700</v>
      </c>
      <c r="N226" s="27">
        <v>5900</v>
      </c>
      <c r="O226" s="96"/>
    </row>
    <row r="227" spans="1:15" ht="27.75" hidden="1" customHeight="1" outlineLevel="7" x14ac:dyDescent="0.3">
      <c r="A227" s="5" t="s">
        <v>290</v>
      </c>
      <c r="B227" s="5" t="s">
        <v>232</v>
      </c>
      <c r="C227" s="5" t="s">
        <v>248</v>
      </c>
      <c r="D227" s="5" t="s">
        <v>377</v>
      </c>
      <c r="E227" s="24" t="s">
        <v>294</v>
      </c>
      <c r="F227" s="24" t="s">
        <v>242</v>
      </c>
      <c r="G227" s="24" t="s">
        <v>243</v>
      </c>
      <c r="H227" s="24" t="s">
        <v>240</v>
      </c>
      <c r="I227" s="25"/>
      <c r="J227" s="72" t="s">
        <v>352</v>
      </c>
      <c r="K227" s="26"/>
      <c r="L227" s="27">
        <f>L228</f>
        <v>0</v>
      </c>
      <c r="M227" s="27">
        <f t="shared" ref="M227:N227" si="69">M228</f>
        <v>0</v>
      </c>
      <c r="N227" s="27">
        <f t="shared" si="69"/>
        <v>0</v>
      </c>
      <c r="O227" s="95"/>
    </row>
    <row r="228" spans="1:15" ht="25.65" hidden="1" customHeight="1" outlineLevel="7" x14ac:dyDescent="0.3">
      <c r="A228" s="5" t="s">
        <v>290</v>
      </c>
      <c r="B228" s="5" t="s">
        <v>232</v>
      </c>
      <c r="C228" s="5" t="s">
        <v>248</v>
      </c>
      <c r="D228" s="5" t="s">
        <v>377</v>
      </c>
      <c r="E228" s="24" t="s">
        <v>294</v>
      </c>
      <c r="F228" s="24" t="s">
        <v>261</v>
      </c>
      <c r="G228" s="24" t="s">
        <v>243</v>
      </c>
      <c r="H228" s="24" t="s">
        <v>240</v>
      </c>
      <c r="I228" s="25"/>
      <c r="J228" s="72" t="s">
        <v>353</v>
      </c>
      <c r="K228" s="26"/>
      <c r="L228" s="27">
        <f>L229+L230</f>
        <v>0</v>
      </c>
      <c r="M228" s="27">
        <f t="shared" ref="M228:N228" si="70">M229+M230</f>
        <v>0</v>
      </c>
      <c r="N228" s="27">
        <f t="shared" si="70"/>
        <v>0</v>
      </c>
      <c r="O228" s="95"/>
    </row>
    <row r="229" spans="1:15" s="58" customFormat="1" ht="297.14999999999998" hidden="1" customHeight="1" outlineLevel="7" x14ac:dyDescent="0.3">
      <c r="A229" s="59" t="s">
        <v>290</v>
      </c>
      <c r="B229" s="59" t="s">
        <v>232</v>
      </c>
      <c r="C229" s="59" t="s">
        <v>248</v>
      </c>
      <c r="D229" s="59" t="s">
        <v>377</v>
      </c>
      <c r="E229" s="59" t="s">
        <v>294</v>
      </c>
      <c r="F229" s="59" t="s">
        <v>261</v>
      </c>
      <c r="G229" s="59" t="s">
        <v>349</v>
      </c>
      <c r="H229" s="59" t="s">
        <v>293</v>
      </c>
      <c r="I229" s="60"/>
      <c r="J229" s="70" t="s">
        <v>378</v>
      </c>
      <c r="K229" s="61"/>
      <c r="L229" s="62">
        <v>0</v>
      </c>
      <c r="M229" s="62">
        <v>0</v>
      </c>
      <c r="N229" s="62">
        <v>0</v>
      </c>
      <c r="O229" s="97"/>
    </row>
    <row r="230" spans="1:15" s="58" customFormat="1" ht="303" hidden="1" customHeight="1" outlineLevel="7" x14ac:dyDescent="0.3">
      <c r="A230" s="59" t="s">
        <v>290</v>
      </c>
      <c r="B230" s="59" t="s">
        <v>232</v>
      </c>
      <c r="C230" s="59" t="s">
        <v>248</v>
      </c>
      <c r="D230" s="59" t="s">
        <v>377</v>
      </c>
      <c r="E230" s="59" t="s">
        <v>294</v>
      </c>
      <c r="F230" s="59" t="s">
        <v>261</v>
      </c>
      <c r="G230" s="59" t="s">
        <v>348</v>
      </c>
      <c r="H230" s="59" t="s">
        <v>293</v>
      </c>
      <c r="I230" s="60"/>
      <c r="J230" s="70" t="s">
        <v>379</v>
      </c>
      <c r="K230" s="61"/>
      <c r="L230" s="62">
        <v>0</v>
      </c>
      <c r="M230" s="62">
        <v>0</v>
      </c>
      <c r="N230" s="62">
        <v>0</v>
      </c>
      <c r="O230" s="98"/>
    </row>
    <row r="231" spans="1:15" ht="29.4" hidden="1" customHeight="1" outlineLevel="2" x14ac:dyDescent="0.3">
      <c r="A231" s="4" t="s">
        <v>290</v>
      </c>
      <c r="B231" s="4" t="s">
        <v>232</v>
      </c>
      <c r="C231" s="4" t="s">
        <v>248</v>
      </c>
      <c r="D231" s="4" t="s">
        <v>380</v>
      </c>
      <c r="E231" s="31" t="s">
        <v>381</v>
      </c>
      <c r="F231" s="31" t="s">
        <v>242</v>
      </c>
      <c r="G231" s="31" t="s">
        <v>243</v>
      </c>
      <c r="H231" s="31" t="s">
        <v>240</v>
      </c>
      <c r="I231" s="42" t="s">
        <v>215</v>
      </c>
      <c r="J231" s="29" t="s">
        <v>216</v>
      </c>
      <c r="K231" s="47" t="s">
        <v>6</v>
      </c>
      <c r="L231" s="48">
        <f>L232</f>
        <v>0</v>
      </c>
      <c r="M231" s="48">
        <f t="shared" ref="M231:N232" si="71">M232</f>
        <v>0</v>
      </c>
      <c r="N231" s="48">
        <f t="shared" si="71"/>
        <v>0</v>
      </c>
      <c r="O231" s="95"/>
    </row>
    <row r="232" spans="1:15" ht="70.95" hidden="1" customHeight="1" outlineLevel="3" x14ac:dyDescent="0.3">
      <c r="A232" s="6" t="s">
        <v>290</v>
      </c>
      <c r="B232" s="6" t="s">
        <v>232</v>
      </c>
      <c r="C232" s="6" t="s">
        <v>248</v>
      </c>
      <c r="D232" s="6" t="s">
        <v>380</v>
      </c>
      <c r="E232" s="41" t="s">
        <v>381</v>
      </c>
      <c r="F232" s="41" t="s">
        <v>242</v>
      </c>
      <c r="G232" s="41" t="s">
        <v>243</v>
      </c>
      <c r="H232" s="41" t="s">
        <v>240</v>
      </c>
      <c r="I232" s="49" t="s">
        <v>217</v>
      </c>
      <c r="J232" s="46" t="s">
        <v>320</v>
      </c>
      <c r="K232" s="44" t="s">
        <v>6</v>
      </c>
      <c r="L232" s="45">
        <f>L233</f>
        <v>0</v>
      </c>
      <c r="M232" s="45">
        <f t="shared" si="71"/>
        <v>0</v>
      </c>
      <c r="N232" s="45">
        <f t="shared" si="71"/>
        <v>0</v>
      </c>
      <c r="O232" s="95"/>
    </row>
    <row r="233" spans="1:15" ht="118.5" hidden="1" customHeight="1" outlineLevel="7" x14ac:dyDescent="0.3">
      <c r="A233" s="5" t="s">
        <v>290</v>
      </c>
      <c r="B233" s="5" t="s">
        <v>232</v>
      </c>
      <c r="C233" s="5" t="s">
        <v>248</v>
      </c>
      <c r="D233" s="5" t="s">
        <v>380</v>
      </c>
      <c r="E233" s="24" t="s">
        <v>381</v>
      </c>
      <c r="F233" s="24" t="s">
        <v>261</v>
      </c>
      <c r="G233" s="24" t="s">
        <v>243</v>
      </c>
      <c r="H233" s="24" t="s">
        <v>293</v>
      </c>
      <c r="I233" s="25" t="s">
        <v>218</v>
      </c>
      <c r="J233" s="73" t="s">
        <v>354</v>
      </c>
      <c r="K233" s="26" t="s">
        <v>181</v>
      </c>
      <c r="L233" s="27">
        <v>0</v>
      </c>
      <c r="M233" s="27">
        <v>0</v>
      </c>
      <c r="N233" s="27">
        <v>0</v>
      </c>
      <c r="O233" s="95"/>
    </row>
    <row r="234" spans="1:15" ht="63.15" customHeight="1" outlineLevel="7" x14ac:dyDescent="0.3">
      <c r="A234" s="31" t="s">
        <v>240</v>
      </c>
      <c r="B234" s="31" t="s">
        <v>330</v>
      </c>
      <c r="C234" s="31" t="s">
        <v>261</v>
      </c>
      <c r="D234" s="31" t="s">
        <v>242</v>
      </c>
      <c r="E234" s="31" t="s">
        <v>240</v>
      </c>
      <c r="F234" s="31" t="s">
        <v>242</v>
      </c>
      <c r="G234" s="31" t="s">
        <v>243</v>
      </c>
      <c r="H234" s="31" t="s">
        <v>240</v>
      </c>
      <c r="I234" s="29" t="s">
        <v>331</v>
      </c>
      <c r="J234" s="29" t="s">
        <v>331</v>
      </c>
      <c r="K234" s="32">
        <f t="shared" ref="K234:N235" si="72">K235</f>
        <v>0</v>
      </c>
      <c r="L234" s="32">
        <f t="shared" si="72"/>
        <v>4525466</v>
      </c>
      <c r="M234" s="32">
        <f t="shared" si="72"/>
        <v>0</v>
      </c>
      <c r="N234" s="32">
        <f t="shared" si="72"/>
        <v>0</v>
      </c>
      <c r="O234" s="96">
        <f>L237+L238+L239+L241</f>
        <v>4525466</v>
      </c>
    </row>
    <row r="235" spans="1:15" ht="63.15" customHeight="1" outlineLevel="7" x14ac:dyDescent="0.3">
      <c r="A235" s="33" t="s">
        <v>240</v>
      </c>
      <c r="B235" s="33" t="s">
        <v>232</v>
      </c>
      <c r="C235" s="33" t="s">
        <v>261</v>
      </c>
      <c r="D235" s="33" t="s">
        <v>261</v>
      </c>
      <c r="E235" s="33" t="s">
        <v>240</v>
      </c>
      <c r="F235" s="33" t="s">
        <v>261</v>
      </c>
      <c r="G235" s="33" t="s">
        <v>243</v>
      </c>
      <c r="H235" s="33" t="s">
        <v>240</v>
      </c>
      <c r="I235" s="34" t="s">
        <v>332</v>
      </c>
      <c r="J235" s="34" t="s">
        <v>332</v>
      </c>
      <c r="K235" s="35">
        <f t="shared" si="72"/>
        <v>0</v>
      </c>
      <c r="L235" s="36">
        <f>L236</f>
        <v>4525466</v>
      </c>
      <c r="M235" s="36">
        <f t="shared" si="72"/>
        <v>0</v>
      </c>
      <c r="N235" s="36">
        <f t="shared" si="72"/>
        <v>0</v>
      </c>
      <c r="O235" s="96"/>
    </row>
    <row r="236" spans="1:15" ht="63.15" customHeight="1" outlineLevel="7" x14ac:dyDescent="0.3">
      <c r="A236" s="24" t="s">
        <v>240</v>
      </c>
      <c r="B236" s="24" t="s">
        <v>232</v>
      </c>
      <c r="C236" s="24" t="s">
        <v>261</v>
      </c>
      <c r="D236" s="24" t="s">
        <v>261</v>
      </c>
      <c r="E236" s="24" t="s">
        <v>250</v>
      </c>
      <c r="F236" s="24" t="s">
        <v>261</v>
      </c>
      <c r="G236" s="24" t="s">
        <v>243</v>
      </c>
      <c r="H236" s="24" t="s">
        <v>319</v>
      </c>
      <c r="I236" s="28" t="s">
        <v>333</v>
      </c>
      <c r="J236" s="28" t="s">
        <v>333</v>
      </c>
      <c r="K236" s="30">
        <v>0</v>
      </c>
      <c r="L236" s="30">
        <f>L237+L239+L240+L241+L238</f>
        <v>4525466</v>
      </c>
      <c r="M236" s="30">
        <f t="shared" ref="M236:N236" si="73">M237+M239+M240+M241</f>
        <v>0</v>
      </c>
      <c r="N236" s="30">
        <f t="shared" si="73"/>
        <v>0</v>
      </c>
      <c r="O236" s="95"/>
    </row>
    <row r="237" spans="1:15" ht="63.15" customHeight="1" outlineLevel="7" x14ac:dyDescent="0.3">
      <c r="A237" s="24" t="s">
        <v>247</v>
      </c>
      <c r="B237" s="24" t="s">
        <v>232</v>
      </c>
      <c r="C237" s="24" t="s">
        <v>261</v>
      </c>
      <c r="D237" s="24" t="s">
        <v>261</v>
      </c>
      <c r="E237" s="24" t="s">
        <v>250</v>
      </c>
      <c r="F237" s="24" t="s">
        <v>261</v>
      </c>
      <c r="G237" s="24" t="s">
        <v>243</v>
      </c>
      <c r="H237" s="24" t="s">
        <v>319</v>
      </c>
      <c r="I237" s="28" t="s">
        <v>333</v>
      </c>
      <c r="J237" s="28" t="s">
        <v>333</v>
      </c>
      <c r="K237" s="30"/>
      <c r="L237" s="30">
        <f>1908626+98000</f>
        <v>2006626</v>
      </c>
      <c r="M237" s="30">
        <v>0</v>
      </c>
      <c r="N237" s="30">
        <v>0</v>
      </c>
      <c r="O237" s="95"/>
    </row>
    <row r="238" spans="1:15" ht="63.15" customHeight="1" outlineLevel="7" x14ac:dyDescent="0.3">
      <c r="A238" s="24" t="s">
        <v>339</v>
      </c>
      <c r="B238" s="24" t="s">
        <v>232</v>
      </c>
      <c r="C238" s="24" t="s">
        <v>261</v>
      </c>
      <c r="D238" s="24" t="s">
        <v>261</v>
      </c>
      <c r="E238" s="24" t="s">
        <v>250</v>
      </c>
      <c r="F238" s="24" t="s">
        <v>261</v>
      </c>
      <c r="G238" s="24" t="s">
        <v>243</v>
      </c>
      <c r="H238" s="24" t="s">
        <v>319</v>
      </c>
      <c r="I238" s="28"/>
      <c r="J238" s="28" t="s">
        <v>333</v>
      </c>
      <c r="K238" s="30"/>
      <c r="L238" s="30">
        <v>1900000</v>
      </c>
      <c r="M238" s="30">
        <v>0</v>
      </c>
      <c r="N238" s="30">
        <v>0</v>
      </c>
      <c r="O238" s="95"/>
    </row>
    <row r="239" spans="1:15" ht="63.15" customHeight="1" outlineLevel="7" x14ac:dyDescent="0.3">
      <c r="A239" s="24" t="s">
        <v>272</v>
      </c>
      <c r="B239" s="24" t="s">
        <v>232</v>
      </c>
      <c r="C239" s="24" t="s">
        <v>261</v>
      </c>
      <c r="D239" s="24" t="s">
        <v>261</v>
      </c>
      <c r="E239" s="24" t="s">
        <v>250</v>
      </c>
      <c r="F239" s="24" t="s">
        <v>261</v>
      </c>
      <c r="G239" s="24" t="s">
        <v>243</v>
      </c>
      <c r="H239" s="24" t="s">
        <v>319</v>
      </c>
      <c r="I239" s="28" t="s">
        <v>333</v>
      </c>
      <c r="J239" s="28" t="s">
        <v>333</v>
      </c>
      <c r="K239" s="30"/>
      <c r="L239" s="30">
        <v>120000</v>
      </c>
      <c r="M239" s="30">
        <v>0</v>
      </c>
      <c r="N239" s="30">
        <v>0</v>
      </c>
      <c r="O239" s="95"/>
    </row>
    <row r="240" spans="1:15" ht="63.15" hidden="1" customHeight="1" outlineLevel="7" x14ac:dyDescent="0.3">
      <c r="A240" s="24" t="s">
        <v>266</v>
      </c>
      <c r="B240" s="24" t="s">
        <v>232</v>
      </c>
      <c r="C240" s="24" t="s">
        <v>261</v>
      </c>
      <c r="D240" s="24" t="s">
        <v>261</v>
      </c>
      <c r="E240" s="24" t="s">
        <v>250</v>
      </c>
      <c r="F240" s="24" t="s">
        <v>261</v>
      </c>
      <c r="G240" s="24" t="s">
        <v>243</v>
      </c>
      <c r="H240" s="24" t="s">
        <v>319</v>
      </c>
      <c r="I240" s="28" t="s">
        <v>333</v>
      </c>
      <c r="J240" s="28" t="s">
        <v>333</v>
      </c>
      <c r="K240" s="30">
        <v>0</v>
      </c>
      <c r="L240" s="30">
        <v>0</v>
      </c>
      <c r="M240" s="30">
        <v>0</v>
      </c>
      <c r="N240" s="30">
        <v>0</v>
      </c>
      <c r="O240" s="95"/>
    </row>
    <row r="241" spans="1:15" ht="63.15" customHeight="1" outlineLevel="7" x14ac:dyDescent="0.3">
      <c r="A241" s="24" t="s">
        <v>334</v>
      </c>
      <c r="B241" s="24" t="s">
        <v>232</v>
      </c>
      <c r="C241" s="24" t="s">
        <v>261</v>
      </c>
      <c r="D241" s="24" t="s">
        <v>261</v>
      </c>
      <c r="E241" s="24" t="s">
        <v>250</v>
      </c>
      <c r="F241" s="24" t="s">
        <v>261</v>
      </c>
      <c r="G241" s="24" t="s">
        <v>243</v>
      </c>
      <c r="H241" s="24" t="s">
        <v>319</v>
      </c>
      <c r="I241" s="28" t="s">
        <v>333</v>
      </c>
      <c r="J241" s="28" t="s">
        <v>333</v>
      </c>
      <c r="K241" s="30">
        <v>0</v>
      </c>
      <c r="L241" s="30">
        <f>99960+99960+99960+99960+99000</f>
        <v>498840</v>
      </c>
      <c r="M241" s="30">
        <v>0</v>
      </c>
      <c r="N241" s="30">
        <v>0</v>
      </c>
      <c r="O241" s="95"/>
    </row>
    <row r="242" spans="1:15" ht="28.95" customHeight="1" outlineLevel="1" x14ac:dyDescent="0.3">
      <c r="A242" s="4" t="s">
        <v>240</v>
      </c>
      <c r="B242" s="4" t="s">
        <v>232</v>
      </c>
      <c r="C242" s="4" t="s">
        <v>318</v>
      </c>
      <c r="D242" s="4" t="s">
        <v>242</v>
      </c>
      <c r="E242" s="31" t="s">
        <v>240</v>
      </c>
      <c r="F242" s="31" t="s">
        <v>242</v>
      </c>
      <c r="G242" s="31" t="s">
        <v>243</v>
      </c>
      <c r="H242" s="31" t="s">
        <v>240</v>
      </c>
      <c r="I242" s="42" t="s">
        <v>219</v>
      </c>
      <c r="J242" s="29" t="s">
        <v>220</v>
      </c>
      <c r="K242" s="47" t="s">
        <v>6</v>
      </c>
      <c r="L242" s="48">
        <f>L243</f>
        <v>1241716</v>
      </c>
      <c r="M242" s="48">
        <f t="shared" ref="M242:N242" si="74">M243</f>
        <v>1230871.18</v>
      </c>
      <c r="N242" s="48">
        <f t="shared" si="74"/>
        <v>1230871.18</v>
      </c>
      <c r="O242" s="96">
        <f>L245</f>
        <v>1241716</v>
      </c>
    </row>
    <row r="243" spans="1:15" ht="45.15" customHeight="1" outlineLevel="2" x14ac:dyDescent="0.3">
      <c r="A243" s="6" t="s">
        <v>240</v>
      </c>
      <c r="B243" s="6" t="s">
        <v>232</v>
      </c>
      <c r="C243" s="6" t="s">
        <v>318</v>
      </c>
      <c r="D243" s="6" t="s">
        <v>261</v>
      </c>
      <c r="E243" s="41" t="s">
        <v>240</v>
      </c>
      <c r="F243" s="41" t="s">
        <v>261</v>
      </c>
      <c r="G243" s="41" t="s">
        <v>240</v>
      </c>
      <c r="H243" s="41" t="s">
        <v>319</v>
      </c>
      <c r="I243" s="49" t="s">
        <v>221</v>
      </c>
      <c r="J243" s="34" t="s">
        <v>222</v>
      </c>
      <c r="K243" s="51" t="s">
        <v>223</v>
      </c>
      <c r="L243" s="52">
        <f>L245+L244</f>
        <v>1241716</v>
      </c>
      <c r="M243" s="52">
        <f t="shared" ref="M243:N243" si="75">M245+M244</f>
        <v>1230871.18</v>
      </c>
      <c r="N243" s="52">
        <f t="shared" si="75"/>
        <v>1230871.18</v>
      </c>
      <c r="O243" s="95"/>
    </row>
    <row r="244" spans="1:15" ht="45.15" customHeight="1" outlineLevel="2" x14ac:dyDescent="0.3">
      <c r="A244" s="6" t="s">
        <v>339</v>
      </c>
      <c r="B244" s="6" t="s">
        <v>232</v>
      </c>
      <c r="C244" s="6" t="s">
        <v>318</v>
      </c>
      <c r="D244" s="6" t="s">
        <v>261</v>
      </c>
      <c r="E244" s="41" t="s">
        <v>264</v>
      </c>
      <c r="F244" s="41" t="s">
        <v>261</v>
      </c>
      <c r="G244" s="41" t="s">
        <v>243</v>
      </c>
      <c r="H244" s="41" t="s">
        <v>319</v>
      </c>
      <c r="I244" s="49"/>
      <c r="J244" s="28" t="s">
        <v>340</v>
      </c>
      <c r="K244" s="51"/>
      <c r="L244" s="27">
        <v>0</v>
      </c>
      <c r="M244" s="27">
        <v>0</v>
      </c>
      <c r="N244" s="27">
        <v>0</v>
      </c>
      <c r="O244" s="95"/>
    </row>
    <row r="245" spans="1:15" ht="42" customHeight="1" outlineLevel="7" x14ac:dyDescent="0.3">
      <c r="A245" s="5" t="s">
        <v>272</v>
      </c>
      <c r="B245" s="5" t="s">
        <v>232</v>
      </c>
      <c r="C245" s="5" t="s">
        <v>318</v>
      </c>
      <c r="D245" s="5" t="s">
        <v>261</v>
      </c>
      <c r="E245" s="24" t="s">
        <v>264</v>
      </c>
      <c r="F245" s="24" t="s">
        <v>261</v>
      </c>
      <c r="G245" s="24" t="s">
        <v>243</v>
      </c>
      <c r="H245" s="24" t="s">
        <v>319</v>
      </c>
      <c r="I245" s="25" t="s">
        <v>224</v>
      </c>
      <c r="J245" s="28" t="s">
        <v>323</v>
      </c>
      <c r="K245" s="26" t="s">
        <v>223</v>
      </c>
      <c r="L245" s="27">
        <f>1230871.18+10844.82</f>
        <v>1241716</v>
      </c>
      <c r="M245" s="27">
        <v>1230871.18</v>
      </c>
      <c r="N245" s="27">
        <v>1230871.18</v>
      </c>
      <c r="O245" s="96"/>
    </row>
    <row r="246" spans="1:15" ht="135.75" customHeight="1" outlineLevel="7" x14ac:dyDescent="0.3">
      <c r="A246" s="31" t="s">
        <v>240</v>
      </c>
      <c r="B246" s="31" t="s">
        <v>232</v>
      </c>
      <c r="C246" s="31" t="s">
        <v>335</v>
      </c>
      <c r="D246" s="31" t="s">
        <v>242</v>
      </c>
      <c r="E246" s="31" t="s">
        <v>240</v>
      </c>
      <c r="F246" s="31" t="s">
        <v>242</v>
      </c>
      <c r="G246" s="31" t="s">
        <v>243</v>
      </c>
      <c r="H246" s="31" t="s">
        <v>240</v>
      </c>
      <c r="I246" s="42"/>
      <c r="J246" s="29" t="s">
        <v>337</v>
      </c>
      <c r="K246" s="40">
        <f t="shared" ref="K246:N247" si="76">K247</f>
        <v>49886.23</v>
      </c>
      <c r="L246" s="40">
        <f t="shared" si="76"/>
        <v>200868</v>
      </c>
      <c r="M246" s="40">
        <f t="shared" si="76"/>
        <v>0</v>
      </c>
      <c r="N246" s="40">
        <f t="shared" si="76"/>
        <v>0</v>
      </c>
      <c r="O246" s="96">
        <f>L248</f>
        <v>200868</v>
      </c>
    </row>
    <row r="247" spans="1:15" ht="36" outlineLevel="7" x14ac:dyDescent="0.3">
      <c r="A247" s="24" t="s">
        <v>240</v>
      </c>
      <c r="B247" s="24" t="s">
        <v>232</v>
      </c>
      <c r="C247" s="24" t="s">
        <v>335</v>
      </c>
      <c r="D247" s="24" t="s">
        <v>261</v>
      </c>
      <c r="E247" s="24" t="s">
        <v>240</v>
      </c>
      <c r="F247" s="24" t="s">
        <v>261</v>
      </c>
      <c r="G247" s="24" t="s">
        <v>243</v>
      </c>
      <c r="H247" s="24" t="s">
        <v>240</v>
      </c>
      <c r="I247" s="25"/>
      <c r="J247" s="28" t="s">
        <v>495</v>
      </c>
      <c r="K247" s="30">
        <f t="shared" si="76"/>
        <v>49886.23</v>
      </c>
      <c r="L247" s="30">
        <f t="shared" si="76"/>
        <v>200868</v>
      </c>
      <c r="M247" s="30">
        <f t="shared" si="76"/>
        <v>0</v>
      </c>
      <c r="N247" s="30">
        <f t="shared" si="76"/>
        <v>0</v>
      </c>
      <c r="O247" s="95"/>
    </row>
    <row r="248" spans="1:15" ht="36" outlineLevel="7" x14ac:dyDescent="0.3">
      <c r="A248" s="24" t="s">
        <v>290</v>
      </c>
      <c r="B248" s="24" t="s">
        <v>232</v>
      </c>
      <c r="C248" s="24" t="s">
        <v>335</v>
      </c>
      <c r="D248" s="24" t="s">
        <v>261</v>
      </c>
      <c r="E248" s="24" t="s">
        <v>251</v>
      </c>
      <c r="F248" s="24" t="s">
        <v>261</v>
      </c>
      <c r="G248" s="24" t="s">
        <v>243</v>
      </c>
      <c r="H248" s="24" t="s">
        <v>319</v>
      </c>
      <c r="I248" s="25"/>
      <c r="J248" s="28" t="s">
        <v>495</v>
      </c>
      <c r="K248" s="30">
        <v>49886.23</v>
      </c>
      <c r="L248" s="30">
        <v>200868</v>
      </c>
      <c r="M248" s="30">
        <v>0</v>
      </c>
      <c r="N248" s="30">
        <v>0</v>
      </c>
      <c r="O248" s="95"/>
    </row>
    <row r="249" spans="1:15" ht="64.5" customHeight="1" outlineLevel="7" x14ac:dyDescent="0.3">
      <c r="A249" s="31" t="s">
        <v>240</v>
      </c>
      <c r="B249" s="31" t="s">
        <v>232</v>
      </c>
      <c r="C249" s="31" t="s">
        <v>336</v>
      </c>
      <c r="D249" s="31" t="s">
        <v>242</v>
      </c>
      <c r="E249" s="31" t="s">
        <v>240</v>
      </c>
      <c r="F249" s="31" t="s">
        <v>242</v>
      </c>
      <c r="G249" s="31" t="s">
        <v>243</v>
      </c>
      <c r="H249" s="31" t="s">
        <v>240</v>
      </c>
      <c r="I249" s="42"/>
      <c r="J249" s="38" t="s">
        <v>338</v>
      </c>
      <c r="K249" s="32">
        <f>K250</f>
        <v>-118295.73</v>
      </c>
      <c r="L249" s="32">
        <f>L250</f>
        <v>-216200.12</v>
      </c>
      <c r="M249" s="32">
        <f t="shared" ref="M249:N249" si="77">M250</f>
        <v>0</v>
      </c>
      <c r="N249" s="32">
        <f t="shared" si="77"/>
        <v>0</v>
      </c>
      <c r="O249" s="96">
        <f>L250</f>
        <v>-216200.12</v>
      </c>
    </row>
    <row r="250" spans="1:15" ht="69" customHeight="1" outlineLevel="7" x14ac:dyDescent="0.3">
      <c r="A250" s="24" t="s">
        <v>290</v>
      </c>
      <c r="B250" s="24" t="s">
        <v>232</v>
      </c>
      <c r="C250" s="24" t="s">
        <v>336</v>
      </c>
      <c r="D250" s="24" t="s">
        <v>497</v>
      </c>
      <c r="E250" s="24" t="s">
        <v>246</v>
      </c>
      <c r="F250" s="24" t="s">
        <v>261</v>
      </c>
      <c r="G250" s="24" t="s">
        <v>243</v>
      </c>
      <c r="H250" s="24" t="s">
        <v>293</v>
      </c>
      <c r="I250" s="25"/>
      <c r="J250" s="39" t="s">
        <v>496</v>
      </c>
      <c r="K250" s="30">
        <v>-118295.73</v>
      </c>
      <c r="L250" s="30">
        <v>-216200.12</v>
      </c>
      <c r="M250" s="30">
        <v>0</v>
      </c>
      <c r="N250" s="30">
        <v>0</v>
      </c>
      <c r="O250" s="95"/>
    </row>
    <row r="251" spans="1:15" ht="45.15" customHeight="1" x14ac:dyDescent="0.4">
      <c r="A251" s="23"/>
      <c r="B251" s="23"/>
      <c r="C251" s="23"/>
      <c r="D251" s="23"/>
      <c r="E251" s="53"/>
      <c r="F251" s="53"/>
      <c r="G251" s="53"/>
      <c r="H251" s="53"/>
      <c r="I251" s="54" t="s">
        <v>3</v>
      </c>
      <c r="J251" s="55" t="s">
        <v>322</v>
      </c>
      <c r="K251" s="56"/>
      <c r="L251" s="57">
        <f>L26+L144</f>
        <v>639819735.12</v>
      </c>
      <c r="M251" s="57">
        <f>M26+M144</f>
        <v>513550167.07999998</v>
      </c>
      <c r="N251" s="57">
        <f>N26+N144</f>
        <v>518643265.73000002</v>
      </c>
      <c r="O251" s="96"/>
    </row>
  </sheetData>
  <autoFilter ref="G12:G251"/>
  <mergeCells count="18">
    <mergeCell ref="L2:N2"/>
    <mergeCell ref="L3:N3"/>
    <mergeCell ref="L4:N4"/>
    <mergeCell ref="L5:N6"/>
    <mergeCell ref="L11:N11"/>
    <mergeCell ref="L7:N7"/>
    <mergeCell ref="L8:N8"/>
    <mergeCell ref="L9:N9"/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2018-12-18T07:13:32Z</cp:lastPrinted>
  <dcterms:created xsi:type="dcterms:W3CDTF">2014-11-09T07:32:49Z</dcterms:created>
  <dcterms:modified xsi:type="dcterms:W3CDTF">2018-12-18T07:14:08Z</dcterms:modified>
</cp:coreProperties>
</file>